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910" windowHeight="5325" activeTab="0"/>
  </bookViews>
  <sheets>
    <sheet name="In1" sheetId="1" r:id="rId1"/>
    <sheet name="In3" sheetId="2" r:id="rId2"/>
    <sheet name="In2" sheetId="3" r:id="rId3"/>
    <sheet name="Mapping-Chi phi" sheetId="4" r:id="rId4"/>
    <sheet name="Mapping-Loi ich" sheetId="5" r:id="rId5"/>
  </sheets>
  <definedNames>
    <definedName name="_xlnm.Print_Area" localSheetId="3">'Mapping-Chi phi'!$A$1:$M$14</definedName>
    <definedName name="_xlnm.Print_Area" localSheetId="4">'Mapping-Loi ich'!$A$1:$J$18</definedName>
    <definedName name="_xlnm.Print_Titles" localSheetId="0">'In1'!$A:$B,'In1'!$3:$3</definedName>
  </definedNames>
  <calcPr fullCalcOnLoad="1"/>
</workbook>
</file>

<file path=xl/comments1.xml><?xml version="1.0" encoding="utf-8"?>
<comments xmlns="http://schemas.openxmlformats.org/spreadsheetml/2006/main">
  <authors>
    <author>Vinaghost.Com</author>
  </authors>
  <commentList>
    <comment ref="D83" authorId="0">
      <text>
        <r>
          <rPr>
            <b/>
            <sz val="8"/>
            <rFont val="Tahoma"/>
            <family val="0"/>
          </rPr>
          <t>Vinaghost.Com:</t>
        </r>
        <r>
          <rPr>
            <sz val="8"/>
            <rFont val="Tahoma"/>
            <family val="0"/>
          </rPr>
          <t xml:space="preserve">
158 VB gom ca QD và CT
trong do có</t>
        </r>
      </text>
    </comment>
  </commentList>
</comments>
</file>

<file path=xl/comments4.xml><?xml version="1.0" encoding="utf-8"?>
<comments xmlns="http://schemas.openxmlformats.org/spreadsheetml/2006/main">
  <authors>
    <author>PVo</author>
  </authors>
  <commentList>
    <comment ref="C7" authorId="0">
      <text>
        <r>
          <rPr>
            <b/>
            <sz val="8"/>
            <rFont val="Tahoma"/>
            <family val="2"/>
          </rPr>
          <t>PVo:</t>
        </r>
        <r>
          <rPr>
            <sz val="8"/>
            <rFont val="Tahoma"/>
            <family val="2"/>
          </rPr>
          <t xml:space="preserve">
= (#software x $$$ + $$$  for data entry) x #agencies</t>
        </r>
      </text>
    </comment>
    <comment ref="D7" authorId="0">
      <text>
        <r>
          <rPr>
            <b/>
            <sz val="8"/>
            <rFont val="Tahoma"/>
            <family val="2"/>
          </rPr>
          <t>PVo:</t>
        </r>
        <r>
          <rPr>
            <sz val="8"/>
            <rFont val="Tahoma"/>
            <family val="2"/>
          </rPr>
          <t xml:space="preserve">
= (1 Server x $$$ + #computer x $$$ + #scanner x $$$ ) x #agencies  </t>
        </r>
      </text>
    </comment>
    <comment ref="E7" authorId="0">
      <text>
        <r>
          <rPr>
            <b/>
            <sz val="8"/>
            <rFont val="Tahoma"/>
            <family val="2"/>
          </rPr>
          <t>PVo:</t>
        </r>
        <r>
          <rPr>
            <sz val="8"/>
            <rFont val="Tahoma"/>
            <family val="2"/>
          </rPr>
          <t xml:space="preserve">
= ($$$ for equipment maintainance + $$$ for info update) x #agencies </t>
        </r>
      </text>
    </comment>
    <comment ref="F7" authorId="0">
      <text>
        <r>
          <rPr>
            <b/>
            <sz val="8"/>
            <rFont val="Tahoma"/>
            <family val="2"/>
          </rPr>
          <t>PVo:</t>
        </r>
        <r>
          <rPr>
            <sz val="8"/>
            <rFont val="Tahoma"/>
            <family val="2"/>
          </rPr>
          <t xml:space="preserve">
= #complaints/year x $$$ for handling &lt;= hours x salayr/hour&gt;  </t>
        </r>
      </text>
    </comment>
    <comment ref="F8" authorId="0">
      <text>
        <r>
          <rPr>
            <b/>
            <sz val="8"/>
            <rFont val="Tahoma"/>
            <family val="2"/>
          </rPr>
          <t>PVo:</t>
        </r>
        <r>
          <rPr>
            <sz val="8"/>
            <rFont val="Tahoma"/>
            <family val="2"/>
          </rPr>
          <t xml:space="preserve">
= # complaints x $$$ for filing complaints by firm &lt;= hours x salary</t>
        </r>
      </text>
    </comment>
    <comment ref="G7" authorId="0">
      <text>
        <r>
          <rPr>
            <b/>
            <sz val="8"/>
            <rFont val="Tahoma"/>
            <family val="2"/>
          </rPr>
          <t>PVo:</t>
        </r>
        <r>
          <rPr>
            <sz val="8"/>
            <rFont val="Tahoma"/>
            <family val="2"/>
          </rPr>
          <t xml:space="preserve">
= average weigh of </t>
        </r>
        <r>
          <rPr>
            <sz val="8"/>
            <rFont val="Tahoma"/>
            <family val="2"/>
          </rPr>
          <t>Σ (</t>
        </r>
        <r>
          <rPr>
            <sz val="8"/>
            <rFont val="Tahoma"/>
            <family val="2"/>
          </rPr>
          <t>#info/year x $$$ for publishing x % form of publication)</t>
        </r>
      </text>
    </comment>
    <comment ref="G8" authorId="0">
      <text>
        <r>
          <rPr>
            <b/>
            <sz val="8"/>
            <rFont val="Tahoma"/>
            <family val="2"/>
          </rPr>
          <t>PVo:</t>
        </r>
        <r>
          <rPr>
            <sz val="8"/>
            <rFont val="Tahoma"/>
            <family val="2"/>
          </rPr>
          <t xml:space="preserve">
= % info searched x # info published x $$$ for searching</t>
        </r>
      </text>
    </comment>
    <comment ref="F14" authorId="0">
      <text>
        <r>
          <rPr>
            <b/>
            <sz val="8"/>
            <rFont val="Tahoma"/>
            <family val="2"/>
          </rPr>
          <t>PVo:</t>
        </r>
        <r>
          <rPr>
            <sz val="8"/>
            <rFont val="Tahoma"/>
            <family val="2"/>
          </rPr>
          <t xml:space="preserve">
= # complaints x $$$ for filing complaints by firm &lt;= hours x salary</t>
        </r>
      </text>
    </comment>
    <comment ref="G14" authorId="0">
      <text>
        <r>
          <rPr>
            <b/>
            <sz val="8"/>
            <rFont val="Tahoma"/>
            <family val="2"/>
          </rPr>
          <t>PVo:</t>
        </r>
        <r>
          <rPr>
            <sz val="8"/>
            <rFont val="Tahoma"/>
            <family val="2"/>
          </rPr>
          <t xml:space="preserve">
= % info searched x # info published x $$$ for searching</t>
        </r>
      </text>
    </comment>
    <comment ref="F16" authorId="0">
      <text>
        <r>
          <rPr>
            <b/>
            <sz val="8"/>
            <rFont val="Tahoma"/>
            <family val="2"/>
          </rPr>
          <t>PVo:</t>
        </r>
        <r>
          <rPr>
            <sz val="8"/>
            <rFont val="Tahoma"/>
            <family val="2"/>
          </rPr>
          <t xml:space="preserve">
= # complaints x $$$ for filing complaints by firm &lt;= hours x salary</t>
        </r>
      </text>
    </comment>
    <comment ref="G16" authorId="0">
      <text>
        <r>
          <rPr>
            <b/>
            <sz val="8"/>
            <rFont val="Tahoma"/>
            <family val="2"/>
          </rPr>
          <t>PVo:</t>
        </r>
        <r>
          <rPr>
            <sz val="8"/>
            <rFont val="Tahoma"/>
            <family val="2"/>
          </rPr>
          <t xml:space="preserve">
= % info searched x # info published x $$$ for searching</t>
        </r>
      </text>
    </comment>
    <comment ref="H16" authorId="0">
      <text>
        <r>
          <rPr>
            <b/>
            <sz val="8"/>
            <rFont val="Tahoma"/>
            <family val="2"/>
          </rPr>
          <t>PVo:</t>
        </r>
        <r>
          <rPr>
            <sz val="8"/>
            <rFont val="Tahoma"/>
            <family val="2"/>
          </rPr>
          <t xml:space="preserve">
= % info searched x # info published x $$$ for searching</t>
        </r>
      </text>
    </comment>
    <comment ref="I16" authorId="0">
      <text>
        <r>
          <rPr>
            <b/>
            <sz val="8"/>
            <rFont val="Tahoma"/>
            <family val="2"/>
          </rPr>
          <t>PVo:</t>
        </r>
        <r>
          <rPr>
            <sz val="8"/>
            <rFont val="Tahoma"/>
            <family val="2"/>
          </rPr>
          <t xml:space="preserve">
= % info searched x # info published x $$$ for searching</t>
        </r>
      </text>
    </comment>
    <comment ref="J16" authorId="0">
      <text>
        <r>
          <rPr>
            <b/>
            <sz val="8"/>
            <rFont val="Tahoma"/>
            <family val="2"/>
          </rPr>
          <t>PVo:</t>
        </r>
        <r>
          <rPr>
            <sz val="8"/>
            <rFont val="Tahoma"/>
            <family val="2"/>
          </rPr>
          <t xml:space="preserve">
= % info searched x # info published x $$$ for searching</t>
        </r>
      </text>
    </comment>
  </commentList>
</comments>
</file>

<file path=xl/sharedStrings.xml><?xml version="1.0" encoding="utf-8"?>
<sst xmlns="http://schemas.openxmlformats.org/spreadsheetml/2006/main" count="546" uniqueCount="251">
  <si>
    <t>Hạ tầng TT</t>
  </si>
  <si>
    <t>Duy trì IT</t>
  </si>
  <si>
    <t>Khiếu nại</t>
  </si>
  <si>
    <t>Công bố TT</t>
  </si>
  <si>
    <t>Chi phí NV</t>
  </si>
  <si>
    <t>Trả lời</t>
  </si>
  <si>
    <t>Quản lý</t>
  </si>
  <si>
    <t>Giam sát</t>
  </si>
  <si>
    <t>Đào tạo</t>
  </si>
  <si>
    <t>Vấn đề</t>
  </si>
  <si>
    <t>CSDL</t>
  </si>
  <si>
    <t>DL</t>
  </si>
  <si>
    <t>DT</t>
  </si>
  <si>
    <t>DL/DT</t>
  </si>
  <si>
    <t>Bảo vệ 
quyền</t>
  </si>
  <si>
    <t>Kế hoạch</t>
  </si>
  <si>
    <t>Giảm 
tham nhũng</t>
  </si>
  <si>
    <t>Phát triển
ngành TT</t>
  </si>
  <si>
    <t>Khuyến khích công tác tốt</t>
  </si>
  <si>
    <t>Chi phí cho Khu vực</t>
  </si>
  <si>
    <t>Lợi ích cho Khu vực</t>
  </si>
  <si>
    <t>- DL</t>
  </si>
  <si>
    <t xml:space="preserve">Giáo dục
công chúng </t>
  </si>
  <si>
    <t xml:space="preserve">DT </t>
  </si>
  <si>
    <t>Rò rỉ TT</t>
  </si>
  <si>
    <t>* Neu dinh nghia ve thong tin mat duoc xac dinh</t>
  </si>
  <si>
    <t xml:space="preserve"> </t>
  </si>
  <si>
    <t>VND</t>
  </si>
  <si>
    <t>%</t>
  </si>
  <si>
    <t>Giảm chi phí
tuân thủ/thực thi</t>
  </si>
  <si>
    <r>
      <t xml:space="preserve">
</t>
    </r>
    <r>
      <rPr>
        <b/>
        <sz val="10"/>
        <color indexed="12"/>
        <rFont val="Arial"/>
        <family val="2"/>
      </rPr>
      <t>Các khoản mục</t>
    </r>
  </si>
  <si>
    <r>
      <t xml:space="preserve">
</t>
    </r>
    <r>
      <rPr>
        <b/>
        <sz val="10"/>
        <color indexed="12"/>
        <rFont val="Arial"/>
        <family val="2"/>
      </rPr>
      <t>Đơn vị</t>
    </r>
  </si>
  <si>
    <r>
      <t xml:space="preserve">
</t>
    </r>
    <r>
      <rPr>
        <b/>
        <sz val="10"/>
        <color indexed="12"/>
        <rFont val="Arial"/>
        <family val="2"/>
      </rPr>
      <t>Số TT</t>
    </r>
  </si>
  <si>
    <r>
      <t xml:space="preserve">
</t>
    </r>
    <r>
      <rPr>
        <b/>
        <sz val="10"/>
        <color indexed="12"/>
        <rFont val="Arial"/>
        <family val="2"/>
      </rPr>
      <t>Dữ liệu</t>
    </r>
  </si>
  <si>
    <r>
      <t xml:space="preserve">
</t>
    </r>
    <r>
      <rPr>
        <b/>
        <sz val="10"/>
        <color indexed="12"/>
        <rFont val="Arial"/>
        <family val="2"/>
      </rPr>
      <t>Nguồn dữ liệu</t>
    </r>
  </si>
  <si>
    <r>
      <t xml:space="preserve">
</t>
    </r>
    <r>
      <rPr>
        <b/>
        <sz val="10"/>
        <color indexed="12"/>
        <rFont val="Arial"/>
        <family val="2"/>
      </rPr>
      <t>Chú thích</t>
    </r>
  </si>
  <si>
    <t>Khu vực Nhà nước (NN)</t>
  </si>
  <si>
    <t>Khu vực ngoài nhà nước (Ngoài NN)</t>
  </si>
  <si>
    <t>NN</t>
  </si>
  <si>
    <t xml:space="preserve"> Ngoài NN</t>
  </si>
  <si>
    <t>Ngoài NN</t>
  </si>
  <si>
    <t>Ghi chú</t>
  </si>
  <si>
    <t>DT: định tính; DL: định lượng</t>
  </si>
  <si>
    <t>Định tính</t>
  </si>
  <si>
    <t>Định lượng</t>
  </si>
  <si>
    <r>
      <t xml:space="preserve">
</t>
    </r>
    <r>
      <rPr>
        <sz val="10"/>
        <color indexed="12"/>
        <rFont val="Arial"/>
        <family val="2"/>
      </rPr>
      <t>Tính toán RIA của Luật BHVBQPPL</t>
    </r>
  </si>
  <si>
    <t xml:space="preserve"> DL (+yêu cầu/giờ)</t>
  </si>
  <si>
    <r>
      <t xml:space="preserve">
</t>
    </r>
    <r>
      <rPr>
        <sz val="10"/>
        <color indexed="12"/>
        <rFont val="Arial"/>
        <family val="2"/>
      </rPr>
      <t>Chi phí một giờ của công chức cao cấp</t>
    </r>
  </si>
  <si>
    <r>
      <t xml:space="preserve">
</t>
    </r>
    <r>
      <rPr>
        <sz val="10"/>
        <color indexed="12"/>
        <rFont val="Arial"/>
        <family val="2"/>
      </rPr>
      <t>Chi phí một giờ của công chức nhà nước</t>
    </r>
  </si>
  <si>
    <t>Vấn đề 3</t>
  </si>
  <si>
    <t xml:space="preserve">Nhà nước </t>
  </si>
  <si>
    <t xml:space="preserve">Ngoài NN </t>
  </si>
  <si>
    <t>Nhà nước (NN)</t>
  </si>
  <si>
    <t>3 +4</t>
  </si>
  <si>
    <t>3+ 5</t>
  </si>
  <si>
    <t>Chính sách tốt</t>
  </si>
  <si>
    <t xml:space="preserve">Tin tưởng vào chính phủ </t>
  </si>
  <si>
    <t>Vấn đề 1</t>
  </si>
  <si>
    <t>Giờ làm việc/người</t>
  </si>
  <si>
    <t>Thời gian để làm chú thích về những nội dung được sửa đổi, bổ sung khi hợp nhất một văn bản</t>
  </si>
  <si>
    <t>Theo kinh nghiệm làm việc thực tế của Văn phòng QH, Kinh nghiệm của Pháp</t>
  </si>
  <si>
    <t>Thời gian để đọc, kiểm tra chéo, rà văn bản hợp nhất với văn bản gốc</t>
  </si>
  <si>
    <t>người</t>
  </si>
  <si>
    <t>Chi phí và Lợi ích của Các phương án Pháp lệnh hợp nhất</t>
  </si>
  <si>
    <t>Các phương án</t>
  </si>
  <si>
    <t>Chi phí cho chính phủ</t>
  </si>
  <si>
    <t>Chi phí cho doanh nghiệp</t>
  </si>
  <si>
    <t>TỔNG chi được lượng hoá thành tiền</t>
  </si>
  <si>
    <t>Lợi ích cho chính phủ</t>
  </si>
  <si>
    <t>Lợi ích cho doanh nghiệp</t>
  </si>
  <si>
    <t>Tổng lợi ích được lượng hoá thành tiền</t>
  </si>
  <si>
    <t>Lợi ích - chi phí</t>
  </si>
  <si>
    <t>Phương án 1B</t>
  </si>
  <si>
    <t>Phương án 1C</t>
  </si>
  <si>
    <t xml:space="preserve">Vấn đề 2 </t>
  </si>
  <si>
    <t>Phương án 2B</t>
  </si>
  <si>
    <t>Phương án 2C</t>
  </si>
  <si>
    <t>văn bản</t>
  </si>
  <si>
    <t>Cổng thông tin điện tử, Văn phòng Chính phủ</t>
  </si>
  <si>
    <t>Năm 2008: 4 luật sửa đổi, Năm 2009: 7 luật sửa đổi</t>
  </si>
  <si>
    <t>Năm 2008: 2 pháp lệnh sửa đổi, Năm 2009: 1 pháp lệnh sửa đổi</t>
  </si>
  <si>
    <t>Số lượng Nghị định sửa đổi/năm</t>
  </si>
  <si>
    <t>Số lượng pháp lệnh sửa đổi/ năm</t>
  </si>
  <si>
    <t>Số lượng luật sửa đổi/năm</t>
  </si>
  <si>
    <t>Số lượng Quyết định của Thủ tướng Chính phủ sửa đổi/năm</t>
  </si>
  <si>
    <t>Năm 2009: 18 QĐ sửa đổi, bổ sung</t>
  </si>
  <si>
    <t>Năm 2008: 25 NĐ sửa đổi, năm 2009: 27 NĐ sửa đổi</t>
  </si>
  <si>
    <t>Số lượng Thông tư của Bộ trưởng sửa đổi/năm</t>
  </si>
  <si>
    <t>Năm 2009: 75 TT sửa đổi, bổ sung</t>
  </si>
  <si>
    <t>Số lượng Thông tư của Viện trưởng VKSND tối cao sửa đổi/năm</t>
  </si>
  <si>
    <t>Trang thông tin điện tử của VKSND tối cao</t>
  </si>
  <si>
    <t>Năm 207-2008-2009-2010: 0 văn bản sửa đổi, bổ sung</t>
  </si>
  <si>
    <t>Số lượng Nghị quyết của Hội đồng thẩm phán TANDTC sửa đổi/năm</t>
  </si>
  <si>
    <t>Trang thông tin điện tử của TAND tối cao</t>
  </si>
  <si>
    <t>Số lượng Thông tư của Chánh án TANDTC sửa đổi/năm</t>
  </si>
  <si>
    <t>Số lượng Quyết định của Tổng kiểm toán Nhà nước sửa đổi/năm</t>
  </si>
  <si>
    <t>Trang thông tin điện tử của Tổng kiểm toán nhà nước</t>
  </si>
  <si>
    <t>Thời gian tiết kiệm được cho tra cứu văn bản của viên chức chính phủ</t>
  </si>
  <si>
    <t>ThờI gian tra cứu, số giờ, cho viên chức chính phủ, theo năm</t>
  </si>
  <si>
    <t>Dự thảo Luật Công vụ</t>
  </si>
  <si>
    <t>Số viên chức</t>
  </si>
  <si>
    <t>% viên chức sử dụng văn bản luật</t>
  </si>
  <si>
    <t>Số lượng thẩm phán</t>
  </si>
  <si>
    <t>Đến tháng 3/2008</t>
  </si>
  <si>
    <t>Số giờ tiết kiệm được theo năm, cho mỗi thẩm phán</t>
  </si>
  <si>
    <t xml:space="preserve">Số vụ tranh tụng giảm, tiết kiệm cho chính phủ </t>
  </si>
  <si>
    <t xml:space="preserve">% giảm khiếu kiện do qui định không nhất quán giữa các văn bản qui phạm  </t>
  </si>
  <si>
    <t>Phỏng vấn thẩm phán và chuyên gia</t>
  </si>
  <si>
    <t>Số khiếu nại hành chính</t>
  </si>
  <si>
    <t>Khiếu nại từ tất cả các nguồn.</t>
  </si>
  <si>
    <t>Số án kinh tế</t>
  </si>
  <si>
    <t>Số lượng tại tòa án kinh tế trung bình 2005-2008</t>
  </si>
  <si>
    <t>Số người tham gia trong mỗi vụ việc, điều tra viên, kiểm sát viên, thẩm phán</t>
  </si>
  <si>
    <t>Tiết kiệm thời gian tra cứu cho doanh nghiệp ở Việt nam</t>
  </si>
  <si>
    <t>Số doanh nghiệp lớn (hơn 300 lao động)</t>
  </si>
  <si>
    <t>2004-2006 điều tra doanh nghiệp bởi Tổng cục Thống kê</t>
  </si>
  <si>
    <t>Số doanh nghiệp vừa và nhỏ</t>
  </si>
  <si>
    <t>Chi phí pháp lý hàng năm cho doanh nghiệp lớn 2000/tháng</t>
  </si>
  <si>
    <t>Chi phí luật sư Việt Nam theo giờ</t>
  </si>
  <si>
    <t>Câu lạc bộ pháp chế doanh nghiệp</t>
  </si>
  <si>
    <t>Chi phí luật sư nước ngoài theo giờ</t>
  </si>
  <si>
    <t>Số luật sư cần mỗi năm cho các doanh nghiệp lớn</t>
  </si>
  <si>
    <t xml:space="preserve">% dịch vụ tư vấn pháp lý nước ngoài doanh nghiệp lớn sử dụng </t>
  </si>
  <si>
    <t>Số luật sư cần mỗi năm cho các doanh nghiệp nhỏ</t>
  </si>
  <si>
    <t>Tiết kiệm thời gian tra cứu, số giờ theo năm mỗi luật sư</t>
  </si>
  <si>
    <t>Số liệu dự kiến của Bộ Tư pháp</t>
  </si>
  <si>
    <t>Giá trị thu được từ giảm thời gian tra cứu, theo năm, cho một doanh nghiệp lớn</t>
  </si>
  <si>
    <t>Giá trị thu được từ giảm thời gian tra cứu, theo năm, cho một doanh nghiệp nhỏ</t>
  </si>
  <si>
    <t>Giá trị thu được từ chi phí pháp lý giảm cho doanh nghiệp lớn</t>
  </si>
  <si>
    <t>Vấn đề 1: Cơ quan có trách nhiệm hợp nhất văn bản</t>
  </si>
  <si>
    <t>Chi phí cho việc hợp nhất văn bản QPPL</t>
  </si>
  <si>
    <t>Thời gian chuẩn bị hợp nhất văn bản, số giờ</t>
  </si>
  <si>
    <t>Số người làm hợp nhất</t>
  </si>
  <si>
    <t>Số lượng văn bản sửa đổi, bổ sung/năm</t>
  </si>
  <si>
    <t>Chi phí cho việc hợp nhất luật, pháp lệnh do Văn phòng Quốc hội thực hiện</t>
  </si>
  <si>
    <t>Số lượng văn bản luật, pháp lệnh cần sửa/năm</t>
  </si>
  <si>
    <t>Số lượng văn bản QPPL sửa đổi/năm (trừ luật, pháp lệnh)</t>
  </si>
  <si>
    <t>Chi phí cho việc hợp nhất văn bản do bộ, ngành thực hiện</t>
  </si>
  <si>
    <t>Số người (lãnh đạo) cần xin ý kiến</t>
  </si>
  <si>
    <t>Phương án 1A</t>
  </si>
  <si>
    <t>Lợi ích của hợp nhất văn bản, Phương án 1B</t>
  </si>
  <si>
    <t>BẢNG SỐ LIỆU 1</t>
  </si>
  <si>
    <t>Chi phí lương</t>
  </si>
  <si>
    <t>Chi phí cho việc hợp nhất văn bản do cơ quan Công báo thực hiện</t>
  </si>
  <si>
    <t>Phương án 1D</t>
  </si>
  <si>
    <t>Thời gian thực hiện việc hợp nhất</t>
  </si>
  <si>
    <t>Trung tâm Thông tin Thư viện, VPQH cung cấp (xin ý kiến của UB thẩm tra (2cấp), lãnh đạo Trung tâm (2 cấp), Lãnh đạo VPQH)</t>
  </si>
  <si>
    <t>Xin ý kiến lãnh đạo (giờ/người)</t>
  </si>
  <si>
    <t>Tiết kiệm thời gian tra cứu cho luật sư</t>
  </si>
  <si>
    <t>Số giờ tiết kiệm cho mỗi luật sư/năm</t>
  </si>
  <si>
    <t>Số luật sư đang hoạt động</t>
  </si>
  <si>
    <t>(5.800 luật sư đang hành nghề, 2.200 luật sư thực tập)</t>
  </si>
  <si>
    <t>Thời gian để lắp ghép về mặt kỹ thuật nội dung của văn bản sửa đổi bổ sung vào văn bản được sửa đổi, bổ sung</t>
  </si>
  <si>
    <t>Số giờ cho mỗi vụ việc, mỗi ngườI</t>
  </si>
  <si>
    <t>Giá trị thu được từ giảm chi phí pháp lý cho doanh nghiệp vừa và nhỏ</t>
  </si>
  <si>
    <t>Dự thảo luật ban hành văn bản</t>
  </si>
  <si>
    <t xml:space="preserve">Tiết kiệm thời gian tra cứu luật của thẩm phán và nhân viên toà án </t>
  </si>
  <si>
    <t>Tiết kiệm cho Chính phủ</t>
  </si>
  <si>
    <t>Hiện mới hợp nhất được số lượng nhỏ văn bản QPPL, giả định 10% văn bản</t>
  </si>
  <si>
    <t>Tiết kiệm cho Doanh nghiệp</t>
  </si>
  <si>
    <t>Phương án 2A</t>
  </si>
  <si>
    <t>Tổng số cơ quan nhà nước</t>
  </si>
  <si>
    <t>Bộ</t>
  </si>
  <si>
    <t>Cơ quan ngang bộ</t>
  </si>
  <si>
    <t>Cơ quan thuộc Chính phủ</t>
  </si>
  <si>
    <t>Tổ chức trực thuộc Bộ theo ngành dọc</t>
  </si>
  <si>
    <t>Hội đồng nhân dân cấp tỉnh</t>
  </si>
  <si>
    <t>Cơ quan chuyên môn thuộc UBND tỉnh</t>
  </si>
  <si>
    <t>HĐND &amp; UBND cấp huyện</t>
  </si>
  <si>
    <t>HĐND &amp; UBND cấp xã</t>
  </si>
  <si>
    <t>Văn phòng Quốc hội</t>
  </si>
  <si>
    <t>Viện kiểm sát nhân dân các cấp</t>
  </si>
  <si>
    <t>Toà án nhân dân các cấp</t>
  </si>
  <si>
    <t>Văn phòng Chủ tịch nước</t>
  </si>
  <si>
    <t>Tính toán của RIA Luật tiếp cận thông tin</t>
  </si>
  <si>
    <t>Giá tiền in và phát hành một cuốn Công báo miễn phí</t>
  </si>
  <si>
    <t>Giá tiền một cuốn Công báo bán cho người dân</t>
  </si>
  <si>
    <t>Công báo Văn phòng Chính phủ</t>
  </si>
  <si>
    <t>Phương án 3B(a)</t>
  </si>
  <si>
    <t>Phương án 3B(b)</t>
  </si>
  <si>
    <t>Phương án 3B(c)</t>
  </si>
  <si>
    <t>Phương án 3B(d)</t>
  </si>
  <si>
    <t>Về Công báo</t>
  </si>
  <si>
    <t>Số lượng công báo phát hành miễn phí cho mỗi xã</t>
  </si>
  <si>
    <t>cuốn</t>
  </si>
  <si>
    <t>Cơ quan</t>
  </si>
  <si>
    <t>Chi phí mua Công báo in có đăng văn bản hợp nhất của các cơ quan/năm</t>
  </si>
  <si>
    <t>Chi phí mua Công báo in có đăng văn bản hợp nhất của các cơ quan/kỳ</t>
  </si>
  <si>
    <t>Theo Nghị định 100/2010/NĐ-CP về Công báo</t>
  </si>
  <si>
    <t>Chi phí của Chính phủ đối với số lượng công báo có đăng văn bản hợp nhất phát hành miễn phí cho các cơ quan /năm</t>
  </si>
  <si>
    <t>Chi phí của Chính phủ đối với số lượng công báo có đăng văn bản hợp nhất phát hành miễn phí cho các xã, phường... /kỳ</t>
  </si>
  <si>
    <t>Tính toán của nhóm soạn thảo</t>
  </si>
  <si>
    <t xml:space="preserve">Văn bản QPPL sửa đổi, bổ sung ban hành trước khi có Pháp lệnh hợp nhất </t>
  </si>
  <si>
    <t>Cổng Thông tin điện tử của Chính phủ</t>
  </si>
  <si>
    <t>Số lượng Nghị định sửa đổi, bổ sung</t>
  </si>
  <si>
    <t>Số lượng luật, pháp lệnh sửa đổi , bổ sung</t>
  </si>
  <si>
    <t>Số lượng Thông tư sửa đổi, bổ sung</t>
  </si>
  <si>
    <t>Số lượng Quyết định sửa đổi, bổ sung</t>
  </si>
  <si>
    <t>Số lượng cơ quan lớn, nhỏ</t>
  </si>
  <si>
    <t>Chi phí về đăng Công báo</t>
  </si>
  <si>
    <t>Chi phí thường niên cho nhân viên duy trì website</t>
  </si>
  <si>
    <t>Chi phí duy trì trang web đăng VB hợp nhất/năm</t>
  </si>
  <si>
    <t>Theo Internet</t>
  </si>
  <si>
    <t>Văn phòng Chính phủ</t>
  </si>
  <si>
    <t>số lượng công báo in phát hành/kỳ</t>
  </si>
  <si>
    <t>Chi phí in ấn 1 cuốn công báo</t>
  </si>
  <si>
    <t>Chi phí in ấn Công báo VBHN/ năm</t>
  </si>
  <si>
    <t>Tính toán của RIA Luật ban hành văn bản</t>
  </si>
  <si>
    <t xml:space="preserve">% giảm từ việc tra cứu nhờ có văn bản hợp nhất </t>
  </si>
  <si>
    <t>Theo TANDTC</t>
  </si>
  <si>
    <t>Theo tính toán của nhóm soạn thảo</t>
  </si>
  <si>
    <t>TT</t>
  </si>
  <si>
    <t>QĐ</t>
  </si>
  <si>
    <t>NĐ</t>
  </si>
  <si>
    <t>L,PL</t>
  </si>
  <si>
    <t>cơ quan</t>
  </si>
  <si>
    <t>DN</t>
  </si>
  <si>
    <t>giờ</t>
  </si>
  <si>
    <t>Chi phí cho việc hợp nhất văn bản QPPL sửa đổi, bổ sung ban hành trước khi có pháp lệnh</t>
  </si>
  <si>
    <t>Số văn bản luật, pháp lệnh sửa đổi, bổ sung/năm</t>
  </si>
  <si>
    <t>Số văn bản dưới luật, pháp lệnh sửa đổi/năm</t>
  </si>
  <si>
    <t xml:space="preserve">Số văn bản luật, pháp lệnh sửa đổi, bổ sung </t>
  </si>
  <si>
    <t>Số văn bản sửa đổi, bổ sung dưới luật, pháp lệnh</t>
  </si>
  <si>
    <t>Chi phí cho việc quy định văn bản hợp nhất có giá trị tham khảo</t>
  </si>
  <si>
    <t>Tốn thời gian tra cứu, tìm kiếm văn bản của cán bộ, công chức</t>
  </si>
  <si>
    <t>Số lượng cán bộ, công chức của Chính phủ</t>
  </si>
  <si>
    <t>Chi phí cho việc tra cứu văn bản của luật sư</t>
  </si>
  <si>
    <t>Chi phí tra cứu văn bản của Thẩm phán, cán bộ Toà án</t>
  </si>
  <si>
    <t>Chi phí tra cứu văn bản của cán bộ, công chức</t>
  </si>
  <si>
    <t>Chi phí tranh tụng, khiếu kiện</t>
  </si>
  <si>
    <t>Chi phí thực hiện hợp nhất</t>
  </si>
  <si>
    <t xml:space="preserve">Chi phí cho việc không quy định giá trị của  văn bản hợp nhất </t>
  </si>
  <si>
    <t>Chi phí hợp nhất văn bản</t>
  </si>
  <si>
    <t>Lợi ích cho việc quy định văn bản hợp nhất có giá trị chính thức</t>
  </si>
  <si>
    <t>Tiết kiệm cho doanh nghiệp</t>
  </si>
  <si>
    <t>Tiết kiệm cho Chính  phủ</t>
  </si>
  <si>
    <t>Vấn đề 3: Công khai văn bản hợp nhất</t>
  </si>
  <si>
    <t>Vấn đề 2: Giá trị của văn bản hợp nhất</t>
  </si>
  <si>
    <t>Chi phí cho việc đăng văn bản hợp nhất trên Công báo điện tử</t>
  </si>
  <si>
    <t>Chi phí cho việc đăng văn bản hợp nhất trên Trang thông tin điện tử của cơ quan ban hành văn bản</t>
  </si>
  <si>
    <t>Chi phí cho việc đăng văn bản hợp nhất trên Công báo in/năm</t>
  </si>
  <si>
    <t>Chi phí cho việc đăng tất cả các văn bản hợp nhất (hợp nhất văn bản sửa đổi, bổ sung ban hành trước khi Pháp lệnh được ban hành) trên Công báo in</t>
  </si>
  <si>
    <t>Chi phí cho việc phát hành Công báo in văn bản hợp nhất</t>
  </si>
  <si>
    <t>Chi phí cho việc phát hành Công báo in văn bản hợp nhất trở về trước</t>
  </si>
  <si>
    <t>Chi phí cho việc công khai văn bản hợp nhất</t>
  </si>
  <si>
    <t>Lợi ích của việc đăng VBHN trên Công báo in và Trang thông tin điện tử</t>
  </si>
  <si>
    <t>Theo Cơ quan Công báo (5000đ/trang)</t>
  </si>
  <si>
    <t>Chi phí đăng và duy trì 127 VBHN trên Cổng thông tin điện tử/năm</t>
  </si>
  <si>
    <t>Chi phí tra cứu văn bản của cán bộ, công chức/năm</t>
  </si>
  <si>
    <t>Chi phí cho việc tra cứu văn bản của luật sư/năm</t>
  </si>
  <si>
    <t>Chi phí tra cứu văn bản của Thẩm phán, cán bộ Toà án/năm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</si>
</sst>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VND]\ #,##0_);\([$VND]\ #,##0\)"/>
    <numFmt numFmtId="179" formatCode="[$VND]\ #,##0.00_);\([$VND]\ #,##0.00\)"/>
    <numFmt numFmtId="180" formatCode="_(* #,##0.000_);_(* \(#,##0.000\);_(* &quot;-&quot;??_);_(@_)"/>
    <numFmt numFmtId="181" formatCode="_(* #,##0.0_);_(* \(#,##0.0\);_(* &quot;-&quot;??_);_(@_)"/>
    <numFmt numFmtId="182" formatCode="_(* #,##0_);_(* \(#,##0\);_(* &quot;-&quot;??_);_(@_)"/>
    <numFmt numFmtId="183" formatCode="[$VND]\ #,##0"/>
    <numFmt numFmtId="184" formatCode="0.0000%"/>
    <numFmt numFmtId="185" formatCode="0.000000%"/>
    <numFmt numFmtId="186" formatCode="#,##0.0"/>
  </numFmts>
  <fonts count="49">
    <font>
      <sz val="11"/>
      <color indexed="8"/>
      <name val="Calibri"/>
      <family val="2"/>
    </font>
    <font>
      <b/>
      <sz val="10"/>
      <name val="Arial"/>
      <family val="2"/>
    </font>
    <font>
      <sz val="8"/>
      <name val="Tahoma"/>
      <family val="2"/>
    </font>
    <font>
      <b/>
      <sz val="8"/>
      <name val="Tahoma"/>
      <family val="2"/>
    </font>
    <font>
      <sz val="10"/>
      <name val="Arial"/>
      <family val="2"/>
    </font>
    <font>
      <b/>
      <sz val="10"/>
      <color indexed="12"/>
      <name val="Arial"/>
      <family val="2"/>
    </font>
    <font>
      <b/>
      <sz val="10"/>
      <color indexed="8"/>
      <name val="Arial"/>
      <family val="2"/>
    </font>
    <font>
      <sz val="10"/>
      <color indexed="12"/>
      <name val="Arial"/>
      <family val="2"/>
    </font>
    <font>
      <b/>
      <i/>
      <sz val="10"/>
      <name val="Arial"/>
      <family val="2"/>
    </font>
    <font>
      <sz val="10"/>
      <color indexed="8"/>
      <name val="Arial"/>
      <family val="2"/>
    </font>
    <font>
      <b/>
      <sz val="10"/>
      <color indexed="56"/>
      <name val="Arial"/>
      <family val="2"/>
    </font>
    <font>
      <b/>
      <i/>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b/>
      <sz val="12"/>
      <name val="Arial"/>
      <family val="2"/>
    </font>
    <font>
      <sz val="14"/>
      <color indexed="10"/>
      <name val="Arial"/>
      <family val="0"/>
    </font>
    <font>
      <b/>
      <sz val="11"/>
      <name val="Arial"/>
      <family val="2"/>
    </font>
    <font>
      <b/>
      <sz val="12"/>
      <color indexed="10"/>
      <name val="Arial"/>
      <family val="2"/>
    </font>
    <font>
      <sz val="10"/>
      <color indexed="10"/>
      <name val="Arial"/>
      <family val="0"/>
    </font>
    <font>
      <sz val="11"/>
      <name val="Arial"/>
      <family val="2"/>
    </font>
    <font>
      <sz val="18"/>
      <color indexed="10"/>
      <name val="Arial"/>
      <family val="0"/>
    </font>
    <font>
      <b/>
      <i/>
      <sz val="12"/>
      <name val="Arial"/>
      <family val="2"/>
    </font>
    <font>
      <b/>
      <i/>
      <sz val="12"/>
      <color indexed="8"/>
      <name val="Arial"/>
      <family val="2"/>
    </font>
    <font>
      <sz val="9"/>
      <color indexed="8"/>
      <name val="Calibri"/>
      <family val="2"/>
    </font>
    <font>
      <i/>
      <sz val="11"/>
      <color indexed="8"/>
      <name val="Calibri"/>
      <family val="2"/>
    </font>
    <font>
      <b/>
      <i/>
      <sz val="11"/>
      <color indexed="8"/>
      <name val="Calibri"/>
      <family val="0"/>
    </font>
    <font>
      <sz val="12"/>
      <name val="Arial"/>
      <family val="2"/>
    </font>
    <font>
      <sz val="12"/>
      <name val="Times New Roman"/>
      <family val="1"/>
    </font>
    <font>
      <sz val="11"/>
      <color indexed="8"/>
      <name val="Times New Roman"/>
      <family val="1"/>
    </font>
    <font>
      <i/>
      <sz val="10"/>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color indexed="63"/>
      </bottom>
    </border>
    <border>
      <left style="thin"/>
      <right style="thin"/>
      <top style="hair"/>
      <bottom style="hair"/>
    </border>
    <border>
      <left style="thin"/>
      <right style="thin"/>
      <top>
        <color indexed="63"/>
      </top>
      <bottom style="hair"/>
    </border>
    <border>
      <left style="thin"/>
      <right style="thin"/>
      <top style="hair"/>
      <bottom style="thin"/>
    </border>
    <border>
      <left style="medium"/>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medium"/>
      <right style="thin"/>
      <top style="hair"/>
      <bottom>
        <color indexed="63"/>
      </bottom>
    </border>
    <border>
      <left style="thin"/>
      <right style="thin"/>
      <top style="medium"/>
      <bottom style="hair"/>
    </border>
    <border>
      <left style="medium"/>
      <right style="thin"/>
      <top>
        <color indexed="63"/>
      </top>
      <bottom style="hair"/>
    </border>
    <border>
      <left style="medium"/>
      <right style="thin"/>
      <top style="hair"/>
      <bottom style="thin"/>
    </border>
    <border>
      <left style="thin"/>
      <right style="medium"/>
      <top style="hair"/>
      <bottom style="medium"/>
    </border>
    <border>
      <left style="thin"/>
      <right style="medium"/>
      <top style="hair"/>
      <bottom style="thin"/>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color indexed="63"/>
      </top>
      <bottom>
        <color indexed="63"/>
      </bottom>
    </border>
    <border>
      <left style="thin"/>
      <right style="thin"/>
      <top style="thin">
        <color indexed="22"/>
      </top>
      <bottom>
        <color indexed="63"/>
      </bottom>
    </border>
    <border>
      <left style="thin"/>
      <right style="thin"/>
      <top>
        <color indexed="63"/>
      </top>
      <bottom style="thin">
        <color indexed="22"/>
      </botto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54">
    <xf numFmtId="0" fontId="0" fillId="0" borderId="0" xfId="0" applyAlignment="1">
      <alignment/>
    </xf>
    <xf numFmtId="0" fontId="9"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xf>
    <xf numFmtId="0" fontId="9" fillId="0" borderId="11" xfId="0" applyFont="1" applyBorder="1" applyAlignment="1">
      <alignment horizontal="center"/>
    </xf>
    <xf numFmtId="0" fontId="9" fillId="0" borderId="11" xfId="0" applyFont="1" applyBorder="1" applyAlignment="1">
      <alignment/>
    </xf>
    <xf numFmtId="0" fontId="9" fillId="0" borderId="0" xfId="0" applyFont="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xf>
    <xf numFmtId="0" fontId="9" fillId="0" borderId="0"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0" fontId="5" fillId="0" borderId="16" xfId="0" applyFont="1" applyBorder="1" applyAlignment="1">
      <alignment horizontal="center"/>
    </xf>
    <xf numFmtId="0" fontId="6" fillId="0" borderId="16"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6" fillId="0" borderId="20" xfId="0" applyFont="1" applyBorder="1" applyAlignment="1">
      <alignment horizontal="center"/>
    </xf>
    <xf numFmtId="0" fontId="9" fillId="0" borderId="14" xfId="0" applyFont="1" applyBorder="1" applyAlignment="1">
      <alignment horizontal="center"/>
    </xf>
    <xf numFmtId="0" fontId="9" fillId="0" borderId="21" xfId="0" applyFont="1" applyBorder="1" applyAlignment="1">
      <alignment/>
    </xf>
    <xf numFmtId="0" fontId="9" fillId="0" borderId="21" xfId="0" applyFont="1" applyBorder="1" applyAlignment="1">
      <alignment horizontal="center"/>
    </xf>
    <xf numFmtId="0" fontId="6" fillId="0" borderId="0" xfId="0" applyFont="1" applyBorder="1" applyAlignment="1">
      <alignment horizontal="center"/>
    </xf>
    <xf numFmtId="0" fontId="9" fillId="0" borderId="19" xfId="0" applyFont="1" applyBorder="1" applyAlignment="1">
      <alignment/>
    </xf>
    <xf numFmtId="0" fontId="5" fillId="0" borderId="0" xfId="0" applyFont="1" applyAlignment="1">
      <alignment horizontal="center"/>
    </xf>
    <xf numFmtId="0" fontId="1" fillId="0" borderId="14" xfId="0" applyFont="1" applyBorder="1" applyAlignment="1">
      <alignment horizontal="center"/>
    </xf>
    <xf numFmtId="0" fontId="1" fillId="0" borderId="21" xfId="0" applyFont="1" applyBorder="1" applyAlignment="1">
      <alignment horizontal="center"/>
    </xf>
    <xf numFmtId="0" fontId="1" fillId="0" borderId="21" xfId="0" applyFont="1" applyBorder="1" applyAlignment="1">
      <alignment horizontal="center" wrapText="1"/>
    </xf>
    <xf numFmtId="0" fontId="1" fillId="0" borderId="0" xfId="0" applyFont="1" applyAlignment="1">
      <alignment horizontal="center"/>
    </xf>
    <xf numFmtId="0" fontId="9" fillId="0" borderId="22" xfId="0" applyFont="1" applyBorder="1" applyAlignment="1">
      <alignment horizontal="center"/>
    </xf>
    <xf numFmtId="0" fontId="5" fillId="0" borderId="23" xfId="0" applyFont="1" applyBorder="1" applyAlignment="1">
      <alignment horizontal="center"/>
    </xf>
    <xf numFmtId="0" fontId="5" fillId="0" borderId="13" xfId="0" applyFont="1" applyBorder="1" applyAlignment="1">
      <alignment horizontal="center" wrapText="1"/>
    </xf>
    <xf numFmtId="0" fontId="9" fillId="0" borderId="24" xfId="0" applyFont="1" applyBorder="1" applyAlignment="1">
      <alignment horizontal="center"/>
    </xf>
    <xf numFmtId="0" fontId="9" fillId="24" borderId="11" xfId="0" applyFont="1" applyFill="1" applyBorder="1" applyAlignment="1">
      <alignment horizontal="center"/>
    </xf>
    <xf numFmtId="0" fontId="9" fillId="24" borderId="17" xfId="0" applyFont="1" applyFill="1" applyBorder="1" applyAlignment="1">
      <alignment horizontal="center"/>
    </xf>
    <xf numFmtId="49" fontId="9" fillId="24" borderId="11" xfId="0" applyNumberFormat="1" applyFont="1" applyFill="1" applyBorder="1" applyAlignment="1">
      <alignment horizontal="center"/>
    </xf>
    <xf numFmtId="0" fontId="9" fillId="24" borderId="19" xfId="0" applyFont="1" applyFill="1" applyBorder="1" applyAlignment="1">
      <alignment horizontal="center"/>
    </xf>
    <xf numFmtId="0" fontId="1" fillId="0" borderId="15" xfId="0" applyFont="1" applyBorder="1" applyAlignment="1">
      <alignment horizontal="center" wrapText="1"/>
    </xf>
    <xf numFmtId="0" fontId="5" fillId="0" borderId="25" xfId="0" applyFont="1" applyBorder="1" applyAlignment="1">
      <alignment horizontal="center" wrapText="1"/>
    </xf>
    <xf numFmtId="0" fontId="9" fillId="0" borderId="26" xfId="0" applyFont="1" applyBorder="1" applyAlignment="1">
      <alignment/>
    </xf>
    <xf numFmtId="0" fontId="9" fillId="0" borderId="17" xfId="0" applyFont="1" applyBorder="1" applyAlignment="1">
      <alignment/>
    </xf>
    <xf numFmtId="0" fontId="10" fillId="0" borderId="17" xfId="0" applyFont="1" applyBorder="1" applyAlignment="1">
      <alignment horizontal="center"/>
    </xf>
    <xf numFmtId="0" fontId="4" fillId="0" borderId="11" xfId="0" applyFont="1" applyBorder="1" applyAlignment="1">
      <alignment vertical="top" wrapText="1"/>
    </xf>
    <xf numFmtId="0" fontId="4" fillId="0" borderId="11" xfId="0" applyFont="1" applyBorder="1" applyAlignment="1">
      <alignment wrapText="1"/>
    </xf>
    <xf numFmtId="0" fontId="6" fillId="0" borderId="21" xfId="0" applyFont="1" applyBorder="1" applyAlignment="1">
      <alignment horizontal="center"/>
    </xf>
    <xf numFmtId="0" fontId="5" fillId="0" borderId="11" xfId="0" applyFont="1" applyBorder="1" applyAlignment="1">
      <alignment horizontal="center"/>
    </xf>
    <xf numFmtId="3" fontId="9" fillId="0" borderId="11" xfId="42" applyNumberFormat="1" applyFont="1" applyBorder="1" applyAlignment="1">
      <alignment/>
    </xf>
    <xf numFmtId="0" fontId="9" fillId="0" borderId="11" xfId="0" applyFont="1" applyBorder="1" applyAlignment="1">
      <alignment wrapText="1"/>
    </xf>
    <xf numFmtId="0" fontId="4" fillId="0" borderId="11" xfId="0" applyFont="1" applyBorder="1" applyAlignment="1">
      <alignment horizontal="center" vertical="top" wrapText="1"/>
    </xf>
    <xf numFmtId="0" fontId="4" fillId="0" borderId="11" xfId="0" applyFont="1" applyBorder="1" applyAlignment="1">
      <alignment horizontal="center" wrapText="1"/>
    </xf>
    <xf numFmtId="0" fontId="6" fillId="0" borderId="27" xfId="0" applyFont="1" applyBorder="1" applyAlignment="1">
      <alignment horizontal="center" wrapText="1"/>
    </xf>
    <xf numFmtId="0" fontId="1" fillId="0" borderId="28" xfId="0" applyFont="1" applyBorder="1" applyAlignment="1">
      <alignment horizontal="center" wrapText="1"/>
    </xf>
    <xf numFmtId="43" fontId="1" fillId="0" borderId="28" xfId="42" applyFont="1" applyBorder="1" applyAlignment="1">
      <alignment horizontal="center" wrapText="1"/>
    </xf>
    <xf numFmtId="182" fontId="9" fillId="0" borderId="11" xfId="42" applyNumberFormat="1" applyFont="1" applyBorder="1" applyAlignment="1">
      <alignment horizontal="left" wrapText="1"/>
    </xf>
    <xf numFmtId="0" fontId="6" fillId="0" borderId="29" xfId="0" applyFont="1" applyBorder="1" applyAlignment="1">
      <alignment horizontal="center" wrapText="1"/>
    </xf>
    <xf numFmtId="0" fontId="5" fillId="0" borderId="11" xfId="0" applyFont="1" applyBorder="1" applyAlignment="1">
      <alignment horizontal="center" wrapText="1"/>
    </xf>
    <xf numFmtId="0" fontId="6" fillId="0" borderId="12" xfId="0" applyFont="1" applyBorder="1" applyAlignment="1">
      <alignment horizontal="center"/>
    </xf>
    <xf numFmtId="3" fontId="9" fillId="0" borderId="11" xfId="42" applyNumberFormat="1" applyFont="1" applyFill="1" applyBorder="1" applyAlignment="1">
      <alignment/>
    </xf>
    <xf numFmtId="0" fontId="4" fillId="0" borderId="0" xfId="0" applyFont="1" applyAlignment="1">
      <alignment/>
    </xf>
    <xf numFmtId="182" fontId="4" fillId="0" borderId="0" xfId="42" applyNumberFormat="1" applyFont="1" applyAlignment="1">
      <alignment/>
    </xf>
    <xf numFmtId="0" fontId="1" fillId="0" borderId="0" xfId="0" applyFont="1" applyAlignment="1">
      <alignment/>
    </xf>
    <xf numFmtId="0" fontId="6" fillId="0" borderId="0" xfId="0" applyFont="1" applyAlignment="1">
      <alignment horizontal="center"/>
    </xf>
    <xf numFmtId="0" fontId="0" fillId="0" borderId="0" xfId="0" applyAlignment="1">
      <alignment horizontal="left" wrapText="1"/>
    </xf>
    <xf numFmtId="0" fontId="9" fillId="0" borderId="20" xfId="0" applyFont="1" applyBorder="1" applyAlignment="1">
      <alignment horizontal="center"/>
    </xf>
    <xf numFmtId="0" fontId="31" fillId="0" borderId="0" xfId="0" applyFont="1" applyAlignment="1">
      <alignment/>
    </xf>
    <xf numFmtId="0" fontId="0" fillId="0" borderId="0" xfId="0" applyAlignment="1">
      <alignment/>
    </xf>
    <xf numFmtId="183" fontId="1" fillId="0" borderId="0" xfId="0" applyNumberFormat="1" applyFont="1" applyAlignment="1">
      <alignment/>
    </xf>
    <xf numFmtId="9" fontId="0" fillId="0" borderId="0" xfId="59" applyAlignment="1">
      <alignment/>
    </xf>
    <xf numFmtId="0" fontId="33" fillId="0" borderId="0" xfId="0" applyFont="1" applyAlignment="1">
      <alignment/>
    </xf>
    <xf numFmtId="0" fontId="34" fillId="0" borderId="30" xfId="0" applyFont="1" applyBorder="1" applyAlignment="1">
      <alignment/>
    </xf>
    <xf numFmtId="0" fontId="34" fillId="0" borderId="30" xfId="0" applyFont="1" applyBorder="1" applyAlignment="1">
      <alignment horizontal="center"/>
    </xf>
    <xf numFmtId="0" fontId="34" fillId="0" borderId="30" xfId="0" applyFont="1" applyBorder="1" applyAlignment="1">
      <alignment horizontal="center" wrapText="1"/>
    </xf>
    <xf numFmtId="0" fontId="35" fillId="0" borderId="31" xfId="0" applyFont="1" applyBorder="1" applyAlignment="1">
      <alignment/>
    </xf>
    <xf numFmtId="0" fontId="0" fillId="0" borderId="31" xfId="0" applyBorder="1" applyAlignment="1">
      <alignment/>
    </xf>
    <xf numFmtId="0" fontId="0" fillId="0" borderId="32" xfId="0" applyBorder="1" applyAlignment="1">
      <alignment/>
    </xf>
    <xf numFmtId="0" fontId="9" fillId="0" borderId="12" xfId="0" applyFont="1" applyBorder="1" applyAlignment="1">
      <alignment wrapText="1"/>
    </xf>
    <xf numFmtId="182" fontId="9" fillId="0" borderId="12" xfId="42" applyNumberFormat="1" applyFont="1" applyBorder="1" applyAlignment="1">
      <alignment horizontal="left"/>
    </xf>
    <xf numFmtId="183" fontId="0" fillId="0" borderId="0" xfId="42" applyNumberFormat="1" applyAlignment="1">
      <alignment/>
    </xf>
    <xf numFmtId="183" fontId="1" fillId="0" borderId="32" xfId="0" applyNumberFormat="1" applyFont="1" applyBorder="1" applyAlignment="1">
      <alignment/>
    </xf>
    <xf numFmtId="0" fontId="0" fillId="0" borderId="33" xfId="0" applyBorder="1" applyAlignment="1">
      <alignment/>
    </xf>
    <xf numFmtId="183" fontId="1" fillId="0" borderId="33" xfId="0" applyNumberFormat="1" applyFont="1" applyBorder="1" applyAlignment="1">
      <alignment/>
    </xf>
    <xf numFmtId="183" fontId="1" fillId="0" borderId="31" xfId="0" applyNumberFormat="1" applyFont="1" applyBorder="1" applyAlignment="1">
      <alignment/>
    </xf>
    <xf numFmtId="0" fontId="35" fillId="0" borderId="32" xfId="0" applyFont="1" applyBorder="1" applyAlignment="1">
      <alignment/>
    </xf>
    <xf numFmtId="0" fontId="0" fillId="0" borderId="0" xfId="0" applyAlignment="1">
      <alignment horizontal="left" vertical="center" wrapText="1" readingOrder="1"/>
    </xf>
    <xf numFmtId="0" fontId="32" fillId="0" borderId="0" xfId="0" applyFont="1" applyAlignment="1">
      <alignment/>
    </xf>
    <xf numFmtId="183" fontId="32" fillId="0" borderId="0" xfId="0" applyNumberFormat="1" applyFont="1" applyAlignment="1">
      <alignment/>
    </xf>
    <xf numFmtId="0" fontId="35" fillId="0" borderId="0" xfId="0" applyFont="1" applyAlignment="1">
      <alignment horizontal="left" vertical="center" wrapText="1"/>
    </xf>
    <xf numFmtId="0" fontId="0" fillId="0" borderId="0" xfId="0" applyAlignment="1">
      <alignment horizontal="left" vertical="center" wrapText="1"/>
    </xf>
    <xf numFmtId="182" fontId="0" fillId="0" borderId="0" xfId="42" applyNumberFormat="1" applyAlignment="1">
      <alignment/>
    </xf>
    <xf numFmtId="10" fontId="0" fillId="0" borderId="0" xfId="59" applyNumberFormat="1" applyAlignment="1">
      <alignment/>
    </xf>
    <xf numFmtId="3" fontId="0" fillId="0" borderId="0" xfId="0" applyNumberFormat="1" applyAlignment="1">
      <alignment/>
    </xf>
    <xf numFmtId="183" fontId="0" fillId="0" borderId="0" xfId="0" applyNumberFormat="1" applyAlignment="1">
      <alignment/>
    </xf>
    <xf numFmtId="182" fontId="0" fillId="0" borderId="0" xfId="0" applyNumberFormat="1" applyAlignment="1">
      <alignment/>
    </xf>
    <xf numFmtId="10" fontId="0" fillId="0" borderId="0" xfId="59" applyNumberFormat="1" applyFont="1" applyAlignment="1">
      <alignment/>
    </xf>
    <xf numFmtId="9" fontId="0" fillId="0" borderId="0" xfId="59"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183" fontId="4" fillId="0" borderId="0" xfId="0" applyNumberFormat="1" applyFont="1" applyAlignment="1">
      <alignment/>
    </xf>
    <xf numFmtId="10" fontId="4" fillId="0" borderId="0" xfId="59" applyNumberFormat="1" applyFont="1" applyAlignment="1">
      <alignment/>
    </xf>
    <xf numFmtId="182" fontId="4" fillId="0" borderId="0" xfId="0" applyNumberFormat="1" applyFont="1" applyAlignment="1">
      <alignment/>
    </xf>
    <xf numFmtId="184" fontId="4" fillId="0" borderId="0" xfId="59" applyNumberFormat="1" applyFont="1" applyAlignment="1">
      <alignment/>
    </xf>
    <xf numFmtId="43" fontId="0" fillId="0" borderId="0" xfId="42" applyAlignment="1">
      <alignment/>
    </xf>
    <xf numFmtId="43" fontId="4" fillId="0" borderId="0" xfId="0" applyNumberFormat="1" applyFont="1" applyAlignment="1">
      <alignment/>
    </xf>
    <xf numFmtId="177" fontId="0" fillId="0" borderId="0" xfId="59" applyNumberFormat="1" applyAlignment="1">
      <alignment/>
    </xf>
    <xf numFmtId="177" fontId="0" fillId="0" borderId="0" xfId="0" applyNumberFormat="1" applyAlignment="1">
      <alignment/>
    </xf>
    <xf numFmtId="185" fontId="0" fillId="0" borderId="0" xfId="0" applyNumberFormat="1" applyAlignment="1">
      <alignment/>
    </xf>
    <xf numFmtId="184" fontId="0" fillId="0" borderId="0" xfId="59" applyNumberFormat="1" applyAlignment="1">
      <alignment/>
    </xf>
    <xf numFmtId="0" fontId="6" fillId="0" borderId="12" xfId="0" applyFont="1" applyBorder="1" applyAlignment="1">
      <alignment wrapText="1"/>
    </xf>
    <xf numFmtId="0" fontId="6" fillId="0" borderId="12" xfId="0" applyFont="1" applyBorder="1" applyAlignment="1">
      <alignment/>
    </xf>
    <xf numFmtId="182" fontId="6" fillId="0" borderId="12" xfId="42" applyNumberFormat="1" applyFont="1" applyBorder="1" applyAlignment="1">
      <alignment horizontal="left"/>
    </xf>
    <xf numFmtId="0" fontId="38" fillId="0" borderId="0" xfId="0" applyFont="1" applyAlignment="1">
      <alignment/>
    </xf>
    <xf numFmtId="0" fontId="1" fillId="0" borderId="34" xfId="0" applyFont="1" applyBorder="1" applyAlignment="1">
      <alignment horizontal="center" wrapText="1"/>
    </xf>
    <xf numFmtId="43" fontId="1" fillId="0" borderId="34" xfId="42" applyFont="1" applyBorder="1" applyAlignment="1">
      <alignment horizontal="center" wrapText="1"/>
    </xf>
    <xf numFmtId="0" fontId="4" fillId="0" borderId="10" xfId="0" applyFont="1" applyBorder="1" applyAlignment="1">
      <alignment wrapText="1"/>
    </xf>
    <xf numFmtId="0" fontId="41" fillId="0" borderId="0" xfId="0" applyFont="1" applyAlignment="1">
      <alignment wrapText="1"/>
    </xf>
    <xf numFmtId="9" fontId="9" fillId="0" borderId="17" xfId="0" applyNumberFormat="1" applyFont="1" applyBorder="1" applyAlignment="1">
      <alignment/>
    </xf>
    <xf numFmtId="10" fontId="9" fillId="0" borderId="17" xfId="0" applyNumberFormat="1" applyFont="1" applyBorder="1" applyAlignment="1">
      <alignment/>
    </xf>
    <xf numFmtId="182" fontId="9" fillId="0" borderId="17" xfId="42" applyNumberFormat="1" applyFont="1" applyBorder="1" applyAlignment="1">
      <alignment/>
    </xf>
    <xf numFmtId="182" fontId="6" fillId="0" borderId="17" xfId="42" applyNumberFormat="1" applyFont="1" applyBorder="1" applyAlignment="1">
      <alignment/>
    </xf>
    <xf numFmtId="182" fontId="11" fillId="0" borderId="17" xfId="0" applyNumberFormat="1" applyFont="1" applyBorder="1" applyAlignment="1">
      <alignment/>
    </xf>
    <xf numFmtId="1" fontId="9" fillId="0" borderId="17" xfId="0" applyNumberFormat="1" applyFont="1" applyBorder="1" applyAlignment="1">
      <alignment/>
    </xf>
    <xf numFmtId="0" fontId="0" fillId="0" borderId="35" xfId="0" applyBorder="1" applyAlignment="1">
      <alignment/>
    </xf>
    <xf numFmtId="183" fontId="1" fillId="0" borderId="35" xfId="0" applyNumberFormat="1" applyFont="1" applyBorder="1" applyAlignment="1">
      <alignment/>
    </xf>
    <xf numFmtId="0" fontId="42" fillId="0" borderId="32" xfId="0" applyFont="1" applyBorder="1" applyAlignment="1">
      <alignment/>
    </xf>
    <xf numFmtId="183" fontId="8" fillId="0" borderId="32" xfId="0" applyNumberFormat="1" applyFont="1" applyBorder="1" applyAlignment="1">
      <alignment/>
    </xf>
    <xf numFmtId="0" fontId="42" fillId="0" borderId="0" xfId="0" applyFont="1" applyAlignment="1">
      <alignment/>
    </xf>
    <xf numFmtId="183" fontId="8" fillId="0" borderId="36" xfId="0" applyNumberFormat="1" applyFont="1" applyBorder="1" applyAlignment="1">
      <alignment/>
    </xf>
    <xf numFmtId="0" fontId="4" fillId="0" borderId="13" xfId="0" applyFont="1" applyBorder="1" applyAlignment="1">
      <alignment wrapText="1"/>
    </xf>
    <xf numFmtId="0" fontId="4" fillId="0" borderId="13" xfId="0" applyFont="1" applyBorder="1" applyAlignment="1">
      <alignment horizontal="center" wrapText="1"/>
    </xf>
    <xf numFmtId="182" fontId="9" fillId="0" borderId="25" xfId="42" applyNumberFormat="1" applyFont="1" applyBorder="1" applyAlignment="1">
      <alignment/>
    </xf>
    <xf numFmtId="182" fontId="9" fillId="0" borderId="13" xfId="42" applyNumberFormat="1" applyFont="1" applyBorder="1" applyAlignment="1">
      <alignment horizontal="left" wrapText="1"/>
    </xf>
    <xf numFmtId="0" fontId="39" fillId="0" borderId="0" xfId="0" applyFont="1" applyAlignment="1">
      <alignment/>
    </xf>
    <xf numFmtId="0" fontId="43" fillId="0" borderId="0" xfId="0" applyFont="1" applyAlignment="1">
      <alignment/>
    </xf>
    <xf numFmtId="182" fontId="42" fillId="0" borderId="0" xfId="0" applyNumberFormat="1" applyFont="1" applyAlignment="1">
      <alignment/>
    </xf>
    <xf numFmtId="0" fontId="45" fillId="0" borderId="0" xfId="0" applyFont="1" applyAlignment="1">
      <alignment/>
    </xf>
    <xf numFmtId="0" fontId="46" fillId="0" borderId="0" xfId="0" applyFont="1" applyAlignment="1">
      <alignment/>
    </xf>
    <xf numFmtId="183" fontId="44" fillId="0" borderId="0" xfId="0" applyNumberFormat="1" applyFont="1" applyAlignment="1">
      <alignment/>
    </xf>
    <xf numFmtId="183" fontId="47" fillId="0" borderId="0" xfId="0" applyNumberFormat="1" applyFont="1" applyAlignment="1">
      <alignment/>
    </xf>
    <xf numFmtId="0" fontId="39" fillId="0" borderId="37" xfId="0" applyFont="1" applyBorder="1" applyAlignment="1">
      <alignment horizontal="left" wrapText="1"/>
    </xf>
    <xf numFmtId="0" fontId="39" fillId="0" borderId="38" xfId="0" applyFont="1" applyBorder="1" applyAlignment="1">
      <alignment horizontal="left" wrapText="1"/>
    </xf>
    <xf numFmtId="0" fontId="40" fillId="0" borderId="39" xfId="0" applyFont="1" applyBorder="1" applyAlignment="1">
      <alignment horizontal="left" wrapText="1"/>
    </xf>
    <xf numFmtId="0" fontId="40" fillId="0" borderId="40"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xf>
    <xf numFmtId="0" fontId="35" fillId="0" borderId="0" xfId="0" applyFont="1" applyAlignment="1">
      <alignment horizontal="left" vertical="center" wrapText="1" readingOrder="1"/>
    </xf>
    <xf numFmtId="0" fontId="0" fillId="0" borderId="0" xfId="0" applyAlignment="1">
      <alignment horizontal="left" vertical="center" wrapText="1" readingOrder="1"/>
    </xf>
    <xf numFmtId="0" fontId="6" fillId="0" borderId="21" xfId="0" applyFont="1" applyBorder="1" applyAlignment="1">
      <alignment horizontal="center"/>
    </xf>
    <xf numFmtId="0" fontId="5"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89"/>
  <sheetViews>
    <sheetView tabSelected="1" zoomScalePageLayoutView="0" workbookViewId="0" topLeftCell="A1">
      <pane xSplit="2" ySplit="3" topLeftCell="E37" activePane="bottomRight" state="frozen"/>
      <selection pane="topLeft" activeCell="A1" sqref="A1"/>
      <selection pane="topRight" activeCell="C1" sqref="C1"/>
      <selection pane="bottomLeft" activeCell="A2" sqref="A2"/>
      <selection pane="bottomRight" activeCell="C89" sqref="C89"/>
    </sheetView>
  </sheetViews>
  <sheetFormatPr defaultColWidth="9.140625" defaultRowHeight="15"/>
  <cols>
    <col min="1" max="1" width="7.57421875" style="8" customWidth="1"/>
    <col min="2" max="2" width="37.421875" style="1" customWidth="1"/>
    <col min="3" max="3" width="10.140625" style="1" customWidth="1"/>
    <col min="4" max="4" width="16.28125" style="1" customWidth="1"/>
    <col min="5" max="5" width="28.421875" style="1" customWidth="1"/>
    <col min="6" max="6" width="25.140625" style="1" customWidth="1"/>
    <col min="7" max="16384" width="9.140625" style="1" customWidth="1"/>
  </cols>
  <sheetData>
    <row r="1" ht="23.25">
      <c r="A1" s="115" t="s">
        <v>141</v>
      </c>
    </row>
    <row r="2" ht="24" thickBot="1">
      <c r="A2" s="115"/>
    </row>
    <row r="3" spans="1:6" ht="34.5" customHeight="1">
      <c r="A3" s="54" t="s">
        <v>32</v>
      </c>
      <c r="B3" s="55" t="s">
        <v>30</v>
      </c>
      <c r="C3" s="55" t="s">
        <v>31</v>
      </c>
      <c r="D3" s="56" t="s">
        <v>33</v>
      </c>
      <c r="E3" s="56" t="s">
        <v>34</v>
      </c>
      <c r="F3" s="58" t="s">
        <v>35</v>
      </c>
    </row>
    <row r="4" spans="1:6" ht="36.75" customHeight="1">
      <c r="A4" s="143" t="s">
        <v>142</v>
      </c>
      <c r="B4" s="144"/>
      <c r="C4" s="116"/>
      <c r="D4" s="117"/>
      <c r="E4" s="117"/>
      <c r="F4" s="47"/>
    </row>
    <row r="5" spans="1:6" ht="36.75" customHeight="1">
      <c r="A5" s="18">
        <v>1</v>
      </c>
      <c r="B5" s="51" t="s">
        <v>48</v>
      </c>
      <c r="C5" s="7" t="s">
        <v>27</v>
      </c>
      <c r="D5" s="50">
        <v>15625</v>
      </c>
      <c r="E5" s="47" t="s">
        <v>45</v>
      </c>
      <c r="F5" s="47"/>
    </row>
    <row r="6" spans="1:6" ht="36.75" customHeight="1">
      <c r="A6" s="67">
        <v>2</v>
      </c>
      <c r="B6" s="118" t="s">
        <v>47</v>
      </c>
      <c r="C6" s="7" t="s">
        <v>27</v>
      </c>
      <c r="D6" s="50">
        <v>31250</v>
      </c>
      <c r="E6" s="47" t="s">
        <v>45</v>
      </c>
      <c r="F6" s="47"/>
    </row>
    <row r="7" spans="1:6" ht="36.75" customHeight="1">
      <c r="A7" s="145" t="s">
        <v>133</v>
      </c>
      <c r="B7" s="146"/>
      <c r="C7" s="113"/>
      <c r="D7" s="114">
        <f>D8+D11</f>
        <v>127</v>
      </c>
      <c r="E7" s="79"/>
      <c r="F7" s="47"/>
    </row>
    <row r="8" spans="1:6" ht="36.75" customHeight="1">
      <c r="A8" s="18">
        <v>3</v>
      </c>
      <c r="B8" s="112" t="s">
        <v>135</v>
      </c>
      <c r="C8" s="113" t="s">
        <v>77</v>
      </c>
      <c r="D8" s="114">
        <f>+SUM(D9:D10)</f>
        <v>8</v>
      </c>
      <c r="E8" s="79" t="s">
        <v>78</v>
      </c>
      <c r="F8" s="47"/>
    </row>
    <row r="9" spans="1:6" ht="36.75" customHeight="1">
      <c r="A9" s="18">
        <v>4</v>
      </c>
      <c r="B9" s="79" t="s">
        <v>83</v>
      </c>
      <c r="C9" s="5" t="s">
        <v>77</v>
      </c>
      <c r="D9" s="80">
        <v>6</v>
      </c>
      <c r="E9" s="79" t="s">
        <v>78</v>
      </c>
      <c r="F9" s="57" t="s">
        <v>79</v>
      </c>
    </row>
    <row r="10" spans="1:6" ht="36.75" customHeight="1">
      <c r="A10" s="18">
        <v>5</v>
      </c>
      <c r="B10" s="79" t="s">
        <v>82</v>
      </c>
      <c r="C10" s="5" t="s">
        <v>77</v>
      </c>
      <c r="D10" s="80">
        <v>2</v>
      </c>
      <c r="E10" s="79" t="s">
        <v>78</v>
      </c>
      <c r="F10" s="57" t="s">
        <v>80</v>
      </c>
    </row>
    <row r="11" spans="1:6" ht="36.75" customHeight="1">
      <c r="A11" s="18">
        <v>6</v>
      </c>
      <c r="B11" s="112" t="s">
        <v>136</v>
      </c>
      <c r="C11" s="113" t="s">
        <v>77</v>
      </c>
      <c r="D11" s="114">
        <f>+SUM(D12:D18)</f>
        <v>119</v>
      </c>
      <c r="E11" s="79" t="s">
        <v>78</v>
      </c>
      <c r="F11" s="57"/>
    </row>
    <row r="12" spans="1:6" ht="36.75" customHeight="1">
      <c r="A12" s="18">
        <v>7</v>
      </c>
      <c r="B12" s="79" t="s">
        <v>81</v>
      </c>
      <c r="C12" s="5" t="s">
        <v>77</v>
      </c>
      <c r="D12" s="80">
        <v>26</v>
      </c>
      <c r="E12" s="79" t="s">
        <v>78</v>
      </c>
      <c r="F12" s="57" t="s">
        <v>86</v>
      </c>
    </row>
    <row r="13" spans="1:6" ht="36.75" customHeight="1">
      <c r="A13" s="18">
        <v>8</v>
      </c>
      <c r="B13" s="79" t="s">
        <v>84</v>
      </c>
      <c r="C13" s="5" t="s">
        <v>77</v>
      </c>
      <c r="D13" s="80">
        <v>18</v>
      </c>
      <c r="E13" s="79" t="s">
        <v>78</v>
      </c>
      <c r="F13" s="57" t="s">
        <v>85</v>
      </c>
    </row>
    <row r="14" spans="1:6" ht="36.75" customHeight="1">
      <c r="A14" s="18">
        <v>9</v>
      </c>
      <c r="B14" s="79" t="s">
        <v>87</v>
      </c>
      <c r="C14" s="5" t="s">
        <v>77</v>
      </c>
      <c r="D14" s="80">
        <v>75</v>
      </c>
      <c r="E14" s="79" t="s">
        <v>78</v>
      </c>
      <c r="F14" s="57" t="s">
        <v>88</v>
      </c>
    </row>
    <row r="15" spans="1:6" ht="36.75" customHeight="1">
      <c r="A15" s="18">
        <v>10</v>
      </c>
      <c r="B15" s="79" t="s">
        <v>89</v>
      </c>
      <c r="C15" s="5" t="s">
        <v>77</v>
      </c>
      <c r="D15" s="80">
        <v>0</v>
      </c>
      <c r="E15" s="79" t="s">
        <v>90</v>
      </c>
      <c r="F15" s="57" t="s">
        <v>91</v>
      </c>
    </row>
    <row r="16" spans="1:6" ht="36.75" customHeight="1">
      <c r="A16" s="18">
        <v>11</v>
      </c>
      <c r="B16" s="79" t="s">
        <v>92</v>
      </c>
      <c r="C16" s="5" t="s">
        <v>77</v>
      </c>
      <c r="D16" s="80">
        <v>0</v>
      </c>
      <c r="E16" s="79" t="s">
        <v>93</v>
      </c>
      <c r="F16" s="57"/>
    </row>
    <row r="17" spans="1:6" ht="36.75" customHeight="1">
      <c r="A17" s="18">
        <v>12</v>
      </c>
      <c r="B17" s="79" t="s">
        <v>94</v>
      </c>
      <c r="C17" s="5" t="s">
        <v>77</v>
      </c>
      <c r="D17" s="80">
        <v>0</v>
      </c>
      <c r="E17" s="79" t="s">
        <v>93</v>
      </c>
      <c r="F17" s="57"/>
    </row>
    <row r="18" spans="1:6" ht="36.75" customHeight="1">
      <c r="A18" s="18">
        <v>13</v>
      </c>
      <c r="B18" s="79" t="s">
        <v>95</v>
      </c>
      <c r="C18" s="5" t="s">
        <v>77</v>
      </c>
      <c r="D18" s="80">
        <v>0</v>
      </c>
      <c r="E18" s="79" t="s">
        <v>96</v>
      </c>
      <c r="F18" s="57"/>
    </row>
    <row r="19" spans="1:6" ht="36.75" customHeight="1">
      <c r="A19" s="143" t="s">
        <v>145</v>
      </c>
      <c r="B19" s="144"/>
      <c r="C19" s="5"/>
      <c r="D19" s="80">
        <f>D20+D21+D22</f>
        <v>20</v>
      </c>
      <c r="E19" s="79"/>
      <c r="F19" s="57"/>
    </row>
    <row r="20" spans="1:6" ht="45" customHeight="1">
      <c r="A20" s="18">
        <v>14</v>
      </c>
      <c r="B20" s="46" t="s">
        <v>152</v>
      </c>
      <c r="C20" s="52" t="s">
        <v>58</v>
      </c>
      <c r="D20" s="61">
        <v>5</v>
      </c>
      <c r="E20" s="57" t="s">
        <v>60</v>
      </c>
      <c r="F20" s="57"/>
    </row>
    <row r="21" spans="1:6" ht="39.75" customHeight="1">
      <c r="A21" s="18">
        <v>15</v>
      </c>
      <c r="B21" s="47" t="s">
        <v>59</v>
      </c>
      <c r="C21" s="53" t="s">
        <v>58</v>
      </c>
      <c r="D21" s="50">
        <v>10</v>
      </c>
      <c r="E21" s="57" t="s">
        <v>60</v>
      </c>
      <c r="F21" s="57"/>
    </row>
    <row r="22" spans="1:6" ht="46.5" customHeight="1">
      <c r="A22" s="18">
        <v>16</v>
      </c>
      <c r="B22" s="47" t="s">
        <v>61</v>
      </c>
      <c r="C22" s="53" t="s">
        <v>58</v>
      </c>
      <c r="D22" s="50">
        <v>5</v>
      </c>
      <c r="E22" s="57" t="s">
        <v>60</v>
      </c>
      <c r="F22" s="57"/>
    </row>
    <row r="23" spans="1:6" ht="36.75" customHeight="1">
      <c r="A23" s="143" t="s">
        <v>97</v>
      </c>
      <c r="B23" s="144"/>
      <c r="C23" s="53"/>
      <c r="D23" s="123">
        <f>D24*D25*D26*D27*D5</f>
        <v>73918950000</v>
      </c>
      <c r="E23" s="57"/>
      <c r="F23" s="57"/>
    </row>
    <row r="24" spans="1:6" ht="36.75" customHeight="1">
      <c r="A24" s="18">
        <v>17</v>
      </c>
      <c r="B24" s="47" t="s">
        <v>98</v>
      </c>
      <c r="C24" s="53" t="s">
        <v>58</v>
      </c>
      <c r="D24" s="44">
        <v>48</v>
      </c>
      <c r="E24" s="57" t="s">
        <v>207</v>
      </c>
      <c r="F24" s="57" t="s">
        <v>99</v>
      </c>
    </row>
    <row r="25" spans="1:6" ht="36.75" customHeight="1">
      <c r="A25" s="18">
        <v>18</v>
      </c>
      <c r="B25" s="47" t="s">
        <v>101</v>
      </c>
      <c r="C25" s="53" t="s">
        <v>28</v>
      </c>
      <c r="D25" s="120">
        <v>0.5</v>
      </c>
      <c r="E25" s="57" t="s">
        <v>207</v>
      </c>
      <c r="F25" s="57" t="s">
        <v>155</v>
      </c>
    </row>
    <row r="26" spans="1:6" ht="36.75" customHeight="1">
      <c r="A26" s="18">
        <v>19</v>
      </c>
      <c r="B26" s="47" t="s">
        <v>100</v>
      </c>
      <c r="C26" s="53" t="s">
        <v>62</v>
      </c>
      <c r="D26" s="1">
        <v>1971172</v>
      </c>
      <c r="E26" s="57" t="s">
        <v>207</v>
      </c>
      <c r="F26" s="57" t="s">
        <v>155</v>
      </c>
    </row>
    <row r="27" spans="1:6" ht="36.75" customHeight="1">
      <c r="A27" s="18">
        <v>20</v>
      </c>
      <c r="B27" s="47" t="s">
        <v>208</v>
      </c>
      <c r="C27" s="53" t="s">
        <v>28</v>
      </c>
      <c r="D27" s="120">
        <v>0.1</v>
      </c>
      <c r="E27" s="57" t="s">
        <v>191</v>
      </c>
      <c r="F27" s="57" t="s">
        <v>155</v>
      </c>
    </row>
    <row r="28" spans="1:6" ht="36.75" customHeight="1">
      <c r="A28" s="143" t="s">
        <v>148</v>
      </c>
      <c r="B28" s="144"/>
      <c r="C28" s="53"/>
      <c r="D28" s="123">
        <f>D29*D30*D44</f>
        <v>5000000000</v>
      </c>
      <c r="E28" s="57"/>
      <c r="F28" s="57"/>
    </row>
    <row r="29" spans="1:6" ht="36.75" customHeight="1">
      <c r="A29" s="18">
        <v>21</v>
      </c>
      <c r="B29" s="47" t="s">
        <v>149</v>
      </c>
      <c r="C29" s="53" t="s">
        <v>58</v>
      </c>
      <c r="D29" s="44">
        <f>10*1</f>
        <v>10</v>
      </c>
      <c r="E29" s="57" t="s">
        <v>191</v>
      </c>
      <c r="F29" s="57"/>
    </row>
    <row r="30" spans="1:6" ht="36.75" customHeight="1">
      <c r="A30" s="18">
        <v>22</v>
      </c>
      <c r="B30" s="47" t="s">
        <v>150</v>
      </c>
      <c r="C30" s="53"/>
      <c r="D30" s="44">
        <v>8000</v>
      </c>
      <c r="E30" s="57" t="s">
        <v>202</v>
      </c>
      <c r="F30" s="57" t="s">
        <v>151</v>
      </c>
    </row>
    <row r="31" spans="1:6" ht="36.75" customHeight="1">
      <c r="A31" s="143" t="s">
        <v>156</v>
      </c>
      <c r="B31" s="144"/>
      <c r="C31" s="53"/>
      <c r="D31" s="123">
        <f>D32*D33*D5</f>
        <v>681562500</v>
      </c>
      <c r="E31" s="57"/>
      <c r="F31" s="57"/>
    </row>
    <row r="32" spans="1:6" ht="36.75" customHeight="1">
      <c r="A32" s="18">
        <v>23</v>
      </c>
      <c r="B32" s="47" t="s">
        <v>102</v>
      </c>
      <c r="C32" s="53"/>
      <c r="D32" s="44">
        <v>4362</v>
      </c>
      <c r="E32" s="57" t="s">
        <v>209</v>
      </c>
      <c r="F32" s="57" t="s">
        <v>103</v>
      </c>
    </row>
    <row r="33" spans="1:6" ht="36.75" customHeight="1">
      <c r="A33" s="18">
        <v>24</v>
      </c>
      <c r="B33" s="47" t="s">
        <v>104</v>
      </c>
      <c r="C33" s="53"/>
      <c r="D33" s="44">
        <v>10</v>
      </c>
      <c r="E33" s="57" t="s">
        <v>210</v>
      </c>
      <c r="F33" s="57"/>
    </row>
    <row r="34" spans="1:6" ht="36.75" customHeight="1">
      <c r="A34" s="143" t="s">
        <v>105</v>
      </c>
      <c r="B34" s="144"/>
      <c r="C34" s="53"/>
      <c r="D34" s="123">
        <f>D35*D36*D38*D39*D5</f>
        <v>221548950</v>
      </c>
      <c r="E34" s="57"/>
      <c r="F34" s="57"/>
    </row>
    <row r="35" spans="1:6" ht="36.75" customHeight="1">
      <c r="A35" s="18">
        <v>25</v>
      </c>
      <c r="B35" s="47" t="s">
        <v>106</v>
      </c>
      <c r="C35" s="53"/>
      <c r="D35" s="121">
        <v>0.0001</v>
      </c>
      <c r="E35" s="57" t="s">
        <v>210</v>
      </c>
      <c r="F35" s="57" t="s">
        <v>107</v>
      </c>
    </row>
    <row r="36" spans="1:6" ht="36.75" customHeight="1">
      <c r="A36" s="18">
        <v>26</v>
      </c>
      <c r="B36" s="47" t="s">
        <v>108</v>
      </c>
      <c r="C36" s="53"/>
      <c r="D36" s="44">
        <v>96852</v>
      </c>
      <c r="E36" s="57" t="s">
        <v>207</v>
      </c>
      <c r="F36" s="57" t="s">
        <v>109</v>
      </c>
    </row>
    <row r="37" spans="1:6" ht="36.75" customHeight="1">
      <c r="A37" s="18">
        <v>27</v>
      </c>
      <c r="B37" s="47" t="s">
        <v>110</v>
      </c>
      <c r="C37" s="53"/>
      <c r="D37" s="44">
        <v>2614</v>
      </c>
      <c r="E37" s="57" t="s">
        <v>207</v>
      </c>
      <c r="F37" s="57" t="s">
        <v>111</v>
      </c>
    </row>
    <row r="38" spans="1:6" ht="36.75" customHeight="1">
      <c r="A38" s="18">
        <v>28</v>
      </c>
      <c r="B38" s="47" t="s">
        <v>112</v>
      </c>
      <c r="C38" s="53"/>
      <c r="D38" s="44">
        <v>6</v>
      </c>
      <c r="E38" s="57" t="s">
        <v>207</v>
      </c>
      <c r="F38" s="57"/>
    </row>
    <row r="39" spans="1:6" ht="36.75" customHeight="1">
      <c r="A39" s="18">
        <v>29</v>
      </c>
      <c r="B39" s="47" t="s">
        <v>153</v>
      </c>
      <c r="C39" s="53" t="s">
        <v>58</v>
      </c>
      <c r="D39" s="44">
        <v>244</v>
      </c>
      <c r="E39" s="57" t="s">
        <v>207</v>
      </c>
      <c r="F39" s="57"/>
    </row>
    <row r="40" spans="1:6" ht="36.75" customHeight="1">
      <c r="A40" s="143" t="s">
        <v>113</v>
      </c>
      <c r="B40" s="144"/>
      <c r="C40" s="53"/>
      <c r="D40" s="124">
        <f>D52+D53</f>
        <v>6527167500</v>
      </c>
      <c r="E40" s="57"/>
      <c r="F40" s="57"/>
    </row>
    <row r="41" spans="1:6" ht="36.75" customHeight="1">
      <c r="A41" s="18">
        <v>30</v>
      </c>
      <c r="B41" s="47" t="s">
        <v>114</v>
      </c>
      <c r="C41" s="53" t="s">
        <v>216</v>
      </c>
      <c r="D41" s="44">
        <v>3732</v>
      </c>
      <c r="E41" s="57" t="s">
        <v>207</v>
      </c>
      <c r="F41" s="57" t="s">
        <v>115</v>
      </c>
    </row>
    <row r="42" spans="1:6" ht="36.75" customHeight="1">
      <c r="A42" s="18">
        <v>31</v>
      </c>
      <c r="B42" s="47" t="s">
        <v>116</v>
      </c>
      <c r="C42" s="53" t="s">
        <v>216</v>
      </c>
      <c r="D42" s="44">
        <v>127593</v>
      </c>
      <c r="E42" s="57" t="s">
        <v>207</v>
      </c>
      <c r="F42" s="57" t="s">
        <v>115</v>
      </c>
    </row>
    <row r="43" spans="1:6" ht="36.75" customHeight="1">
      <c r="A43" s="18">
        <v>32</v>
      </c>
      <c r="B43" s="47" t="s">
        <v>117</v>
      </c>
      <c r="C43" s="53" t="s">
        <v>27</v>
      </c>
      <c r="D43" s="122">
        <f>2000*16000*12</f>
        <v>384000000</v>
      </c>
      <c r="E43" s="57" t="s">
        <v>207</v>
      </c>
      <c r="F43" s="57"/>
    </row>
    <row r="44" spans="1:6" ht="36.75" customHeight="1">
      <c r="A44" s="18">
        <v>33</v>
      </c>
      <c r="B44" s="47" t="s">
        <v>118</v>
      </c>
      <c r="C44" s="53" t="s">
        <v>27</v>
      </c>
      <c r="D44" s="44">
        <v>62500</v>
      </c>
      <c r="E44" s="57" t="s">
        <v>207</v>
      </c>
      <c r="F44" s="57" t="s">
        <v>119</v>
      </c>
    </row>
    <row r="45" spans="1:6" ht="36.75" customHeight="1">
      <c r="A45" s="18">
        <v>34</v>
      </c>
      <c r="B45" s="47" t="s">
        <v>120</v>
      </c>
      <c r="C45" s="53" t="s">
        <v>27</v>
      </c>
      <c r="D45" s="44">
        <f>150*16000</f>
        <v>2400000</v>
      </c>
      <c r="E45" s="57" t="s">
        <v>207</v>
      </c>
      <c r="F45" s="57"/>
    </row>
    <row r="46" spans="1:6" ht="36.75" customHeight="1">
      <c r="A46" s="18">
        <v>35</v>
      </c>
      <c r="B46" s="47" t="s">
        <v>121</v>
      </c>
      <c r="C46" s="53" t="s">
        <v>62</v>
      </c>
      <c r="D46" s="44">
        <v>1</v>
      </c>
      <c r="E46" s="57" t="s">
        <v>191</v>
      </c>
      <c r="F46" s="57"/>
    </row>
    <row r="47" spans="1:7" ht="36.75" customHeight="1">
      <c r="A47" s="18">
        <v>36</v>
      </c>
      <c r="B47" s="47" t="s">
        <v>123</v>
      </c>
      <c r="C47" s="53" t="s">
        <v>62</v>
      </c>
      <c r="D47" s="44">
        <v>0.38</v>
      </c>
      <c r="E47" s="57" t="s">
        <v>191</v>
      </c>
      <c r="F47" s="57"/>
      <c r="G47" s="1" t="e">
        <f>G41/(G43*8*244)</f>
        <v>#DIV/0!</v>
      </c>
    </row>
    <row r="48" spans="1:6" ht="36.75" customHeight="1">
      <c r="A48" s="18">
        <v>37</v>
      </c>
      <c r="B48" s="47" t="s">
        <v>122</v>
      </c>
      <c r="C48" s="53" t="s">
        <v>28</v>
      </c>
      <c r="D48" s="44">
        <v>0.2</v>
      </c>
      <c r="E48" s="57" t="s">
        <v>191</v>
      </c>
      <c r="F48" s="57"/>
    </row>
    <row r="49" spans="1:6" ht="36.75" customHeight="1">
      <c r="A49" s="18">
        <v>38</v>
      </c>
      <c r="B49" s="47" t="s">
        <v>124</v>
      </c>
      <c r="C49" s="53" t="s">
        <v>217</v>
      </c>
      <c r="D49" s="125">
        <v>2</v>
      </c>
      <c r="E49" s="57" t="s">
        <v>191</v>
      </c>
      <c r="F49" s="57" t="s">
        <v>125</v>
      </c>
    </row>
    <row r="50" spans="1:6" ht="36.75" customHeight="1">
      <c r="A50" s="18">
        <v>39</v>
      </c>
      <c r="B50" s="47" t="s">
        <v>126</v>
      </c>
      <c r="C50" s="53" t="s">
        <v>27</v>
      </c>
      <c r="D50" s="122">
        <f>D46*D44*D49</f>
        <v>125000</v>
      </c>
      <c r="E50" s="57" t="s">
        <v>191</v>
      </c>
      <c r="F50" s="57"/>
    </row>
    <row r="51" spans="1:6" ht="36.75" customHeight="1">
      <c r="A51" s="18">
        <v>40</v>
      </c>
      <c r="B51" s="47" t="s">
        <v>127</v>
      </c>
      <c r="C51" s="53" t="s">
        <v>27</v>
      </c>
      <c r="D51" s="122">
        <f>D49*D47*D44</f>
        <v>47500</v>
      </c>
      <c r="E51" s="57" t="s">
        <v>191</v>
      </c>
      <c r="F51" s="57"/>
    </row>
    <row r="52" spans="1:6" ht="36.75" customHeight="1">
      <c r="A52" s="18">
        <v>41</v>
      </c>
      <c r="B52" s="47" t="s">
        <v>128</v>
      </c>
      <c r="C52" s="53" t="s">
        <v>27</v>
      </c>
      <c r="D52" s="122">
        <f>D50*D41</f>
        <v>466500000</v>
      </c>
      <c r="E52" s="57" t="s">
        <v>191</v>
      </c>
      <c r="F52" s="57"/>
    </row>
    <row r="53" spans="1:6" ht="36.75" customHeight="1">
      <c r="A53" s="18">
        <v>42</v>
      </c>
      <c r="B53" s="47" t="s">
        <v>154</v>
      </c>
      <c r="C53" s="53" t="s">
        <v>27</v>
      </c>
      <c r="D53" s="122">
        <f>D51*D42</f>
        <v>6060667500</v>
      </c>
      <c r="E53" s="57" t="s">
        <v>191</v>
      </c>
      <c r="F53" s="57"/>
    </row>
    <row r="54" spans="1:6" ht="36.75" customHeight="1">
      <c r="A54" s="143" t="s">
        <v>161</v>
      </c>
      <c r="B54" s="144"/>
      <c r="D54" s="53">
        <f>SUM(D55:D67)</f>
        <v>14132</v>
      </c>
      <c r="E54" s="57" t="s">
        <v>174</v>
      </c>
      <c r="F54" s="57"/>
    </row>
    <row r="55" spans="1:6" ht="36.75" customHeight="1">
      <c r="A55" s="18">
        <v>43</v>
      </c>
      <c r="B55" s="47" t="s">
        <v>162</v>
      </c>
      <c r="C55" s="53" t="s">
        <v>215</v>
      </c>
      <c r="D55" s="122">
        <v>18</v>
      </c>
      <c r="E55" s="57" t="s">
        <v>174</v>
      </c>
      <c r="F55" s="57"/>
    </row>
    <row r="56" spans="1:6" ht="36.75" customHeight="1">
      <c r="A56" s="18">
        <v>44</v>
      </c>
      <c r="B56" s="47" t="s">
        <v>163</v>
      </c>
      <c r="C56" s="53" t="s">
        <v>215</v>
      </c>
      <c r="D56" s="122">
        <v>4</v>
      </c>
      <c r="E56" s="57" t="s">
        <v>174</v>
      </c>
      <c r="F56" s="57"/>
    </row>
    <row r="57" spans="1:6" ht="36.75" customHeight="1">
      <c r="A57" s="18">
        <v>45</v>
      </c>
      <c r="B57" s="47" t="s">
        <v>164</v>
      </c>
      <c r="C57" s="53" t="s">
        <v>215</v>
      </c>
      <c r="D57" s="122">
        <v>8</v>
      </c>
      <c r="E57" s="57" t="s">
        <v>174</v>
      </c>
      <c r="F57" s="57"/>
    </row>
    <row r="58" spans="1:6" ht="36.75" customHeight="1">
      <c r="A58" s="18">
        <v>46</v>
      </c>
      <c r="B58" s="47" t="s">
        <v>165</v>
      </c>
      <c r="C58" s="53" t="s">
        <v>215</v>
      </c>
      <c r="D58" s="122">
        <v>288</v>
      </c>
      <c r="E58" s="57" t="s">
        <v>174</v>
      </c>
      <c r="F58" s="57"/>
    </row>
    <row r="59" spans="1:6" ht="36.75" customHeight="1">
      <c r="A59" s="18">
        <v>47</v>
      </c>
      <c r="B59" s="47" t="s">
        <v>166</v>
      </c>
      <c r="C59" s="53" t="s">
        <v>215</v>
      </c>
      <c r="D59" s="122">
        <v>64</v>
      </c>
      <c r="E59" s="57" t="s">
        <v>174</v>
      </c>
      <c r="F59" s="57"/>
    </row>
    <row r="60" spans="1:6" ht="36.75" customHeight="1">
      <c r="A60" s="18">
        <v>48</v>
      </c>
      <c r="B60" s="47" t="s">
        <v>167</v>
      </c>
      <c r="C60" s="53" t="s">
        <v>215</v>
      </c>
      <c r="D60" s="122">
        <v>1172</v>
      </c>
      <c r="E60" s="57" t="s">
        <v>174</v>
      </c>
      <c r="F60" s="57"/>
    </row>
    <row r="61" spans="1:6" ht="36.75" customHeight="1">
      <c r="A61" s="18">
        <v>49</v>
      </c>
      <c r="B61" s="47" t="s">
        <v>168</v>
      </c>
      <c r="C61" s="53" t="s">
        <v>215</v>
      </c>
      <c r="D61" s="122">
        <v>682</v>
      </c>
      <c r="E61" s="57" t="s">
        <v>174</v>
      </c>
      <c r="F61" s="57"/>
    </row>
    <row r="62" spans="1:6" ht="36.75" customHeight="1">
      <c r="A62" s="18">
        <v>50</v>
      </c>
      <c r="B62" s="47" t="s">
        <v>169</v>
      </c>
      <c r="C62" s="53" t="s">
        <v>215</v>
      </c>
      <c r="D62" s="122">
        <v>10999</v>
      </c>
      <c r="E62" s="57" t="s">
        <v>174</v>
      </c>
      <c r="F62" s="57"/>
    </row>
    <row r="63" spans="1:6" ht="36.75" customHeight="1">
      <c r="A63" s="18">
        <v>51</v>
      </c>
      <c r="B63" s="47" t="s">
        <v>170</v>
      </c>
      <c r="C63" s="53" t="s">
        <v>215</v>
      </c>
      <c r="D63" s="122">
        <v>1</v>
      </c>
      <c r="E63" s="57" t="s">
        <v>174</v>
      </c>
      <c r="F63" s="57"/>
    </row>
    <row r="64" spans="1:6" ht="36.75" customHeight="1">
      <c r="A64" s="18">
        <v>52</v>
      </c>
      <c r="B64" s="47" t="s">
        <v>171</v>
      </c>
      <c r="C64" s="53" t="s">
        <v>215</v>
      </c>
      <c r="D64" s="122">
        <f>1+64+382</f>
        <v>447</v>
      </c>
      <c r="E64" s="57" t="s">
        <v>174</v>
      </c>
      <c r="F64" s="57"/>
    </row>
    <row r="65" spans="1:6" ht="36.75" customHeight="1">
      <c r="A65" s="18">
        <v>53</v>
      </c>
      <c r="B65" s="47" t="s">
        <v>172</v>
      </c>
      <c r="C65" s="53" t="s">
        <v>215</v>
      </c>
      <c r="D65" s="122">
        <f>1+64+382</f>
        <v>447</v>
      </c>
      <c r="E65" s="57" t="s">
        <v>174</v>
      </c>
      <c r="F65" s="57"/>
    </row>
    <row r="66" spans="1:6" ht="36.75" customHeight="1">
      <c r="A66" s="18">
        <v>54</v>
      </c>
      <c r="B66" s="47" t="s">
        <v>203</v>
      </c>
      <c r="C66" s="53" t="s">
        <v>215</v>
      </c>
      <c r="D66" s="122">
        <v>1</v>
      </c>
      <c r="E66" s="57"/>
      <c r="F66" s="57"/>
    </row>
    <row r="67" spans="1:6" ht="36.75" customHeight="1">
      <c r="A67" s="18">
        <v>55</v>
      </c>
      <c r="B67" s="47" t="s">
        <v>173</v>
      </c>
      <c r="C67" s="53" t="s">
        <v>215</v>
      </c>
      <c r="D67" s="122">
        <v>1</v>
      </c>
      <c r="E67" s="57" t="s">
        <v>174</v>
      </c>
      <c r="F67" s="57"/>
    </row>
    <row r="68" spans="1:6" ht="36.75" customHeight="1">
      <c r="A68" s="143" t="s">
        <v>182</v>
      </c>
      <c r="B68" s="144"/>
      <c r="C68" s="53"/>
      <c r="D68" s="122"/>
      <c r="E68" s="57"/>
      <c r="F68" s="57"/>
    </row>
    <row r="69" spans="1:6" ht="36.75" customHeight="1">
      <c r="A69" s="18">
        <v>56</v>
      </c>
      <c r="B69" s="47" t="s">
        <v>175</v>
      </c>
      <c r="C69" s="53" t="s">
        <v>27</v>
      </c>
      <c r="D69" s="122">
        <v>5000</v>
      </c>
      <c r="E69" s="57" t="s">
        <v>177</v>
      </c>
      <c r="F69" s="57"/>
    </row>
    <row r="70" spans="1:6" ht="36.75" customHeight="1">
      <c r="A70" s="18">
        <v>57</v>
      </c>
      <c r="B70" s="47" t="s">
        <v>176</v>
      </c>
      <c r="C70" s="53" t="s">
        <v>27</v>
      </c>
      <c r="D70" s="122">
        <v>10000</v>
      </c>
      <c r="E70" s="57" t="s">
        <v>177</v>
      </c>
      <c r="F70" s="57"/>
    </row>
    <row r="71" spans="1:6" ht="36.75" customHeight="1">
      <c r="A71" s="18">
        <v>58</v>
      </c>
      <c r="B71" s="47" t="s">
        <v>183</v>
      </c>
      <c r="C71" s="53" t="s">
        <v>184</v>
      </c>
      <c r="D71" s="122">
        <v>2</v>
      </c>
      <c r="E71" s="57" t="s">
        <v>188</v>
      </c>
      <c r="F71" s="57"/>
    </row>
    <row r="72" spans="1:6" ht="36.75" customHeight="1">
      <c r="A72" s="18">
        <v>59</v>
      </c>
      <c r="B72" s="47" t="s">
        <v>190</v>
      </c>
      <c r="C72" s="53" t="s">
        <v>27</v>
      </c>
      <c r="D72" s="122">
        <f>+D71*D62*D69</f>
        <v>109990000</v>
      </c>
      <c r="E72" s="57" t="s">
        <v>191</v>
      </c>
      <c r="F72" s="57"/>
    </row>
    <row r="73" spans="1:6" ht="36.75" customHeight="1">
      <c r="A73" s="18">
        <v>60</v>
      </c>
      <c r="B73" s="47" t="s">
        <v>189</v>
      </c>
      <c r="C73" s="53" t="s">
        <v>27</v>
      </c>
      <c r="D73" s="122">
        <f>+D72*D7</f>
        <v>13968730000</v>
      </c>
      <c r="E73" s="57" t="s">
        <v>191</v>
      </c>
      <c r="F73" s="57"/>
    </row>
    <row r="74" spans="1:6" ht="36.75" customHeight="1">
      <c r="A74" s="18">
        <v>61</v>
      </c>
      <c r="B74" s="47" t="s">
        <v>187</v>
      </c>
      <c r="C74" s="53" t="s">
        <v>27</v>
      </c>
      <c r="D74" s="122">
        <f>D79*D70</f>
        <v>132350000</v>
      </c>
      <c r="E74" s="57" t="s">
        <v>191</v>
      </c>
      <c r="F74" s="57"/>
    </row>
    <row r="75" spans="1:6" ht="36.75" customHeight="1">
      <c r="A75" s="18">
        <v>62</v>
      </c>
      <c r="B75" s="47" t="s">
        <v>186</v>
      </c>
      <c r="C75" s="53" t="s">
        <v>27</v>
      </c>
      <c r="D75" s="122">
        <f>D74*D7</f>
        <v>16808450000</v>
      </c>
      <c r="E75" s="57" t="s">
        <v>191</v>
      </c>
      <c r="F75" s="57"/>
    </row>
    <row r="76" spans="1:6" ht="36.75" customHeight="1">
      <c r="A76" s="18">
        <v>63</v>
      </c>
      <c r="B76" s="47" t="s">
        <v>204</v>
      </c>
      <c r="C76" s="53" t="s">
        <v>184</v>
      </c>
      <c r="D76" s="122">
        <v>20000</v>
      </c>
      <c r="E76" s="57" t="s">
        <v>177</v>
      </c>
      <c r="F76" s="57"/>
    </row>
    <row r="77" spans="1:6" ht="36.75" customHeight="1">
      <c r="A77" s="18">
        <v>64</v>
      </c>
      <c r="B77" s="47" t="s">
        <v>205</v>
      </c>
      <c r="C77" s="53" t="s">
        <v>27</v>
      </c>
      <c r="D77" s="122">
        <v>3900</v>
      </c>
      <c r="E77" s="57" t="s">
        <v>177</v>
      </c>
      <c r="F77" s="57"/>
    </row>
    <row r="78" spans="1:6" ht="36.75" customHeight="1">
      <c r="A78" s="18">
        <v>65</v>
      </c>
      <c r="B78" s="47" t="s">
        <v>206</v>
      </c>
      <c r="C78" s="53" t="s">
        <v>27</v>
      </c>
      <c r="D78" s="122">
        <f>+D76*D77*D7</f>
        <v>9906000000</v>
      </c>
      <c r="E78" s="57" t="s">
        <v>191</v>
      </c>
      <c r="F78" s="57"/>
    </row>
    <row r="79" spans="1:6" ht="36.75" customHeight="1">
      <c r="A79" s="18">
        <v>66</v>
      </c>
      <c r="B79" s="47" t="s">
        <v>198</v>
      </c>
      <c r="C79" s="53" t="s">
        <v>185</v>
      </c>
      <c r="D79" s="122">
        <v>13235</v>
      </c>
      <c r="E79" s="57" t="s">
        <v>174</v>
      </c>
      <c r="F79" s="57"/>
    </row>
    <row r="80" spans="1:6" ht="36.75" customHeight="1">
      <c r="A80" s="143" t="s">
        <v>192</v>
      </c>
      <c r="B80" s="144"/>
      <c r="C80" s="53"/>
      <c r="D80" s="122">
        <f>SUM(D81:D84)</f>
        <v>844</v>
      </c>
      <c r="E80" s="57"/>
      <c r="F80" s="57"/>
    </row>
    <row r="81" spans="1:6" ht="36.75" customHeight="1">
      <c r="A81" s="18">
        <v>67</v>
      </c>
      <c r="B81" s="47" t="s">
        <v>195</v>
      </c>
      <c r="C81" s="53" t="s">
        <v>214</v>
      </c>
      <c r="D81" s="122">
        <v>103</v>
      </c>
      <c r="E81" s="57" t="s">
        <v>193</v>
      </c>
      <c r="F81" s="57"/>
    </row>
    <row r="82" spans="1:6" ht="36.75" customHeight="1">
      <c r="A82" s="18">
        <v>68</v>
      </c>
      <c r="B82" s="47" t="s">
        <v>194</v>
      </c>
      <c r="C82" s="53" t="s">
        <v>213</v>
      </c>
      <c r="D82" s="122">
        <v>263</v>
      </c>
      <c r="E82" s="57" t="s">
        <v>193</v>
      </c>
      <c r="F82" s="57"/>
    </row>
    <row r="83" spans="1:6" ht="36.75" customHeight="1">
      <c r="A83" s="18">
        <v>69</v>
      </c>
      <c r="B83" s="1" t="s">
        <v>197</v>
      </c>
      <c r="C83" s="53" t="s">
        <v>212</v>
      </c>
      <c r="D83" s="122">
        <v>138</v>
      </c>
      <c r="E83" s="57" t="s">
        <v>193</v>
      </c>
      <c r="F83" s="57"/>
    </row>
    <row r="84" spans="1:6" ht="36.75" customHeight="1">
      <c r="A84" s="18">
        <v>70</v>
      </c>
      <c r="B84" s="47" t="s">
        <v>196</v>
      </c>
      <c r="C84" s="53" t="s">
        <v>211</v>
      </c>
      <c r="D84" s="122">
        <f>13*25+15</f>
        <v>340</v>
      </c>
      <c r="E84" s="57" t="s">
        <v>193</v>
      </c>
      <c r="F84" s="57"/>
    </row>
    <row r="85" spans="1:6" ht="36.75" customHeight="1">
      <c r="A85" s="143" t="s">
        <v>199</v>
      </c>
      <c r="B85" s="144"/>
      <c r="C85" s="53"/>
      <c r="D85" s="122"/>
      <c r="E85" s="57"/>
      <c r="F85" s="57"/>
    </row>
    <row r="86" spans="1:6" ht="36.75" customHeight="1">
      <c r="A86" s="18">
        <v>71</v>
      </c>
      <c r="B86" s="47" t="s">
        <v>200</v>
      </c>
      <c r="C86" s="53" t="s">
        <v>27</v>
      </c>
      <c r="D86" s="122">
        <v>41000000</v>
      </c>
      <c r="E86" s="57" t="s">
        <v>174</v>
      </c>
      <c r="F86" s="57"/>
    </row>
    <row r="87" spans="1:6" ht="36.75" customHeight="1">
      <c r="A87" s="18">
        <v>72</v>
      </c>
      <c r="B87" s="47" t="s">
        <v>201</v>
      </c>
      <c r="C87" s="53" t="s">
        <v>27</v>
      </c>
      <c r="D87" s="122">
        <f>150000*12</f>
        <v>1800000</v>
      </c>
      <c r="E87" s="57" t="s">
        <v>202</v>
      </c>
      <c r="F87" s="57"/>
    </row>
    <row r="88" spans="1:6" ht="36.75" customHeight="1">
      <c r="A88" s="18">
        <v>73</v>
      </c>
      <c r="B88" s="47" t="s">
        <v>247</v>
      </c>
      <c r="C88" s="53" t="s">
        <v>27</v>
      </c>
      <c r="D88" s="122">
        <f>5000*50*127</f>
        <v>31750000</v>
      </c>
      <c r="E88" s="1" t="s">
        <v>191</v>
      </c>
      <c r="F88" s="57" t="s">
        <v>246</v>
      </c>
    </row>
    <row r="89" spans="1:6" ht="12.75">
      <c r="A89" s="18"/>
      <c r="B89" s="132"/>
      <c r="C89" s="133"/>
      <c r="D89" s="134"/>
      <c r="E89" s="135"/>
      <c r="F89" s="135"/>
    </row>
  </sheetData>
  <sheetProtection/>
  <mergeCells count="12">
    <mergeCell ref="A40:B40"/>
    <mergeCell ref="A4:B4"/>
    <mergeCell ref="A7:B7"/>
    <mergeCell ref="A19:B19"/>
    <mergeCell ref="A23:B23"/>
    <mergeCell ref="A28:B28"/>
    <mergeCell ref="A31:B31"/>
    <mergeCell ref="A34:B34"/>
    <mergeCell ref="A54:B54"/>
    <mergeCell ref="A68:B68"/>
    <mergeCell ref="A80:B80"/>
    <mergeCell ref="A85:B85"/>
  </mergeCells>
  <printOptions/>
  <pageMargins left="0.19" right="0.27" top="0.87" bottom="0.42" header="0.18" footer="0.17"/>
  <pageSetup firstPageNumber="1" useFirstPageNumber="1" horizontalDpi="300" verticalDpi="300" orientation="landscape" paperSize="9" r:id="rId3"/>
  <headerFooter alignWithMargins="0">
    <oddHeader>&amp;C&amp;"Times New Roman,Bold"&amp;14
SỐ LIỆU CƠ BẢN ĐỂ TÍNH CHI PHÍ - LỢI ÍCH CHO PHÁP LỆNH HỢP NHẤT VĂN BẢN QUY PHẠM PHÁP LUẬT</oddHeader>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K232"/>
  <sheetViews>
    <sheetView workbookViewId="0" topLeftCell="A1">
      <selection activeCell="F16" sqref="F16"/>
    </sheetView>
  </sheetViews>
  <sheetFormatPr defaultColWidth="9.140625" defaultRowHeight="15"/>
  <cols>
    <col min="1" max="1" width="9.00390625" style="69" customWidth="1"/>
    <col min="2" max="2" width="11.140625" style="69" customWidth="1"/>
    <col min="3" max="5" width="9.00390625" style="69" customWidth="1"/>
    <col min="6" max="6" width="13.57421875" style="69" customWidth="1"/>
    <col min="7" max="7" width="9.7109375" style="69" customWidth="1"/>
    <col min="8" max="8" width="19.421875" style="69" customWidth="1"/>
    <col min="9" max="9" width="11.140625" style="69" customWidth="1"/>
    <col min="10" max="10" width="17.00390625" style="69" customWidth="1"/>
    <col min="11" max="11" width="32.7109375" style="69" customWidth="1"/>
    <col min="12" max="16384" width="9.00390625" style="69" customWidth="1"/>
  </cols>
  <sheetData>
    <row r="2" spans="1:10" ht="39.75" customHeight="1">
      <c r="A2" s="150" t="s">
        <v>129</v>
      </c>
      <c r="B2" s="151"/>
      <c r="C2" s="151"/>
      <c r="D2" s="151"/>
      <c r="E2" s="151"/>
      <c r="F2" s="151"/>
      <c r="G2" s="151"/>
      <c r="H2" s="151"/>
      <c r="I2" s="87"/>
      <c r="J2" s="87"/>
    </row>
    <row r="3" spans="1:10" ht="15.75">
      <c r="A3" s="88" t="s">
        <v>130</v>
      </c>
      <c r="B3" s="64"/>
      <c r="G3" s="64"/>
      <c r="H3" s="89"/>
      <c r="I3" s="89"/>
      <c r="J3" s="89"/>
    </row>
    <row r="4" spans="1:10" ht="14.25">
      <c r="A4" s="64" t="s">
        <v>134</v>
      </c>
      <c r="H4" s="70">
        <f>G5*G6*'In1'!D8*'In1'!D5+'In1'!D6*G8</f>
        <v>4406250</v>
      </c>
      <c r="I4" s="94"/>
      <c r="J4" s="94"/>
    </row>
    <row r="5" spans="1:7" ht="14.25">
      <c r="A5" s="69">
        <v>74</v>
      </c>
      <c r="B5" s="69" t="s">
        <v>131</v>
      </c>
      <c r="G5" s="69">
        <v>17</v>
      </c>
    </row>
    <row r="6" spans="1:7" ht="14.25">
      <c r="A6" s="69">
        <v>75</v>
      </c>
      <c r="B6" s="69" t="s">
        <v>132</v>
      </c>
      <c r="G6" s="69">
        <v>2</v>
      </c>
    </row>
    <row r="7" spans="1:7" ht="14.25">
      <c r="A7" s="69">
        <v>76</v>
      </c>
      <c r="B7" s="69" t="s">
        <v>219</v>
      </c>
      <c r="G7" s="69">
        <v>14</v>
      </c>
    </row>
    <row r="8" spans="1:11" ht="18.75" customHeight="1">
      <c r="A8" s="69">
        <v>77</v>
      </c>
      <c r="B8" s="69" t="s">
        <v>138</v>
      </c>
      <c r="G8" s="69">
        <v>5</v>
      </c>
      <c r="K8" s="119" t="s">
        <v>146</v>
      </c>
    </row>
    <row r="9" spans="1:10" ht="14.25">
      <c r="A9" s="64" t="s">
        <v>137</v>
      </c>
      <c r="H9" s="70">
        <f>(G10*G11*'In1'!D5*'In1'!D11)+(G13*'In1'!D6*'In1'!D11)</f>
        <v>63218750</v>
      </c>
      <c r="I9" s="70"/>
      <c r="J9" s="70"/>
    </row>
    <row r="10" spans="1:7" ht="14.25">
      <c r="A10" s="69">
        <v>78</v>
      </c>
      <c r="B10" s="69" t="s">
        <v>131</v>
      </c>
      <c r="G10" s="69">
        <v>10</v>
      </c>
    </row>
    <row r="11" spans="1:7" ht="14.25">
      <c r="A11" s="69">
        <v>79</v>
      </c>
      <c r="B11" s="69" t="s">
        <v>132</v>
      </c>
      <c r="G11" s="69">
        <v>3</v>
      </c>
    </row>
    <row r="12" spans="1:7" ht="14.25">
      <c r="A12" s="69">
        <v>80</v>
      </c>
      <c r="B12" s="69" t="s">
        <v>220</v>
      </c>
      <c r="G12" s="69">
        <f>127-14</f>
        <v>113</v>
      </c>
    </row>
    <row r="13" spans="1:7" ht="14.25">
      <c r="A13" s="69">
        <v>81</v>
      </c>
      <c r="B13" s="69" t="s">
        <v>147</v>
      </c>
      <c r="G13" s="69">
        <v>2</v>
      </c>
    </row>
    <row r="14" spans="1:10" ht="14.25">
      <c r="A14" s="64" t="s">
        <v>143</v>
      </c>
      <c r="G14" s="69">
        <v>0</v>
      </c>
      <c r="H14" s="70">
        <f>'In3'!G15*'In3'!G16*'In1'!D5*'In1'!D7+G17*'In1'!D6</f>
        <v>99437500</v>
      </c>
      <c r="I14" s="70"/>
      <c r="J14" s="70"/>
    </row>
    <row r="15" spans="1:7" ht="14.25">
      <c r="A15" s="69">
        <v>82</v>
      </c>
      <c r="B15" s="69" t="s">
        <v>131</v>
      </c>
      <c r="G15" s="69">
        <v>10</v>
      </c>
    </row>
    <row r="16" spans="1:10" ht="15.75">
      <c r="A16" s="69">
        <v>83</v>
      </c>
      <c r="B16" s="69" t="s">
        <v>132</v>
      </c>
      <c r="G16" s="69">
        <v>5</v>
      </c>
      <c r="H16" s="89"/>
      <c r="I16" s="89"/>
      <c r="J16" s="89"/>
    </row>
    <row r="17" spans="1:10" ht="14.25">
      <c r="A17" s="69">
        <v>84</v>
      </c>
      <c r="B17" s="69" t="s">
        <v>138</v>
      </c>
      <c r="G17" s="69">
        <v>7</v>
      </c>
      <c r="H17" s="70"/>
      <c r="I17" s="70"/>
      <c r="J17" s="70"/>
    </row>
    <row r="18" ht="14.25">
      <c r="A18" s="69" t="s">
        <v>218</v>
      </c>
    </row>
    <row r="19" spans="1:10" ht="14.25">
      <c r="A19" s="64" t="s">
        <v>134</v>
      </c>
      <c r="H19" s="70">
        <f>G20*G21*G22*'In1'!D5+'In1'!D6*'In3'!G250*G22</f>
        <v>54718750</v>
      </c>
      <c r="I19" s="94"/>
      <c r="J19" s="94"/>
    </row>
    <row r="20" spans="1:7" ht="14.25">
      <c r="A20" s="69">
        <v>85</v>
      </c>
      <c r="B20" s="69" t="s">
        <v>131</v>
      </c>
      <c r="G20" s="69">
        <v>17</v>
      </c>
    </row>
    <row r="21" spans="1:7" ht="14.25">
      <c r="A21" s="69">
        <v>86</v>
      </c>
      <c r="B21" s="69" t="s">
        <v>132</v>
      </c>
      <c r="G21" s="69">
        <v>2</v>
      </c>
    </row>
    <row r="22" spans="1:7" ht="14.25">
      <c r="A22" s="69">
        <v>87</v>
      </c>
      <c r="B22" s="69" t="s">
        <v>221</v>
      </c>
      <c r="G22" s="69">
        <f>'In1'!D81</f>
        <v>103</v>
      </c>
    </row>
    <row r="23" spans="1:11" ht="18.75" customHeight="1">
      <c r="A23" s="69">
        <v>88</v>
      </c>
      <c r="B23" s="69" t="s">
        <v>138</v>
      </c>
      <c r="G23" s="69">
        <v>5</v>
      </c>
      <c r="K23" s="119" t="s">
        <v>146</v>
      </c>
    </row>
    <row r="24" spans="1:10" ht="14.25">
      <c r="A24" s="64" t="s">
        <v>137</v>
      </c>
      <c r="H24" s="70">
        <f>G25*G26*G27*'In1'!D5+'In1'!D6*'In3'!G300</f>
        <v>347343750</v>
      </c>
      <c r="I24" s="70"/>
      <c r="J24" s="70"/>
    </row>
    <row r="25" spans="1:7" ht="14.25">
      <c r="A25" s="69">
        <v>89</v>
      </c>
      <c r="B25" s="69" t="s">
        <v>131</v>
      </c>
      <c r="G25" s="69">
        <v>10</v>
      </c>
    </row>
    <row r="26" spans="1:7" ht="14.25">
      <c r="A26" s="69">
        <v>90</v>
      </c>
      <c r="B26" s="69" t="s">
        <v>132</v>
      </c>
      <c r="G26" s="69">
        <v>3</v>
      </c>
    </row>
    <row r="27" spans="1:7" ht="14.25">
      <c r="A27" s="69">
        <v>91</v>
      </c>
      <c r="B27" s="69" t="s">
        <v>222</v>
      </c>
      <c r="G27" s="69">
        <f>+'In1'!D82+'In1'!D83+'In1'!D84</f>
        <v>741</v>
      </c>
    </row>
    <row r="28" spans="1:7" ht="14.25">
      <c r="A28" s="69">
        <v>92</v>
      </c>
      <c r="B28" s="69" t="s">
        <v>147</v>
      </c>
      <c r="G28" s="69">
        <v>2</v>
      </c>
    </row>
    <row r="29" spans="1:10" ht="14.25">
      <c r="A29" s="64" t="s">
        <v>143</v>
      </c>
      <c r="H29" s="70">
        <f>G30*G31*'In1'!D80*'In1'!D5+'In1'!D6*'In1'!D80*'In3'!G32</f>
        <v>844000000</v>
      </c>
      <c r="I29" s="70"/>
      <c r="J29" s="70"/>
    </row>
    <row r="30" spans="1:7" ht="14.25">
      <c r="A30" s="69">
        <v>93</v>
      </c>
      <c r="B30" s="69" t="s">
        <v>131</v>
      </c>
      <c r="G30" s="69">
        <v>10</v>
      </c>
    </row>
    <row r="31" spans="1:10" ht="15.75">
      <c r="A31" s="69">
        <v>94</v>
      </c>
      <c r="B31" s="69" t="s">
        <v>132</v>
      </c>
      <c r="G31" s="69">
        <v>5</v>
      </c>
      <c r="H31" s="89"/>
      <c r="I31" s="89"/>
      <c r="J31" s="89"/>
    </row>
    <row r="32" spans="1:10" ht="14.25">
      <c r="A32" s="69">
        <v>95</v>
      </c>
      <c r="B32" s="69" t="s">
        <v>138</v>
      </c>
      <c r="G32" s="69">
        <v>7</v>
      </c>
      <c r="H32" s="70"/>
      <c r="I32" s="70"/>
      <c r="J32" s="70"/>
    </row>
    <row r="33" spans="1:10" ht="15.75">
      <c r="A33" s="88" t="s">
        <v>140</v>
      </c>
      <c r="H33" s="70"/>
      <c r="I33" s="70"/>
      <c r="J33" s="70"/>
    </row>
    <row r="34" spans="1:11" ht="24">
      <c r="A34" s="69">
        <v>96</v>
      </c>
      <c r="B34" s="69" t="s">
        <v>157</v>
      </c>
      <c r="H34" s="70">
        <f>'In2'!E7</f>
        <v>74822061450</v>
      </c>
      <c r="I34" s="70"/>
      <c r="J34" s="70">
        <f>'In1'!D23+'In1'!D31+'In1'!D34</f>
        <v>74822061450</v>
      </c>
      <c r="K34" s="119" t="s">
        <v>158</v>
      </c>
    </row>
    <row r="35" spans="1:10" ht="14.25">
      <c r="A35" s="69">
        <v>97</v>
      </c>
      <c r="B35" s="69" t="s">
        <v>159</v>
      </c>
      <c r="H35" s="70">
        <f>'In2'!F8</f>
        <v>6527167500</v>
      </c>
      <c r="I35" s="70"/>
      <c r="J35" s="70">
        <f>'In1'!D52+'In1'!D53</f>
        <v>6527167500</v>
      </c>
    </row>
    <row r="36" spans="8:10" ht="14.25">
      <c r="H36" s="70"/>
      <c r="I36" s="70"/>
      <c r="J36" s="70"/>
    </row>
    <row r="37" spans="1:10" ht="14.25">
      <c r="A37" s="150" t="s">
        <v>237</v>
      </c>
      <c r="B37" s="151"/>
      <c r="C37" s="151"/>
      <c r="D37" s="151"/>
      <c r="E37" s="151"/>
      <c r="F37" s="151"/>
      <c r="G37" s="151"/>
      <c r="H37" s="151"/>
      <c r="I37" s="87"/>
      <c r="J37" s="87"/>
    </row>
    <row r="38" spans="1:10" ht="15.75">
      <c r="A38" s="88" t="s">
        <v>231</v>
      </c>
      <c r="H38" s="70">
        <f>SUM(H42:H45)</f>
        <v>79822061450</v>
      </c>
      <c r="I38" s="70"/>
      <c r="J38" s="70"/>
    </row>
    <row r="39" spans="1:10" ht="15.75">
      <c r="A39" s="139">
        <v>98</v>
      </c>
      <c r="B39" s="69" t="s">
        <v>230</v>
      </c>
      <c r="H39" s="102">
        <f>H4+H9</f>
        <v>67625000</v>
      </c>
      <c r="I39" s="96"/>
      <c r="J39" s="96"/>
    </row>
    <row r="40" spans="1:10" ht="15.75">
      <c r="A40" s="140">
        <v>99</v>
      </c>
      <c r="B40" s="69" t="s">
        <v>224</v>
      </c>
      <c r="G40" s="69">
        <v>48</v>
      </c>
      <c r="H40" s="141"/>
      <c r="I40" s="89"/>
      <c r="J40" s="89"/>
    </row>
    <row r="41" spans="1:10" ht="15.75">
      <c r="A41" s="139">
        <v>100</v>
      </c>
      <c r="B41" s="69" t="s">
        <v>225</v>
      </c>
      <c r="G41" s="69">
        <f>'In1'!D26</f>
        <v>1971172</v>
      </c>
      <c r="H41" s="102"/>
      <c r="I41" s="96"/>
      <c r="J41" s="96"/>
    </row>
    <row r="42" spans="1:10" ht="12" customHeight="1">
      <c r="A42" s="140">
        <v>101</v>
      </c>
      <c r="B42" s="69" t="s">
        <v>248</v>
      </c>
      <c r="H42" s="102">
        <f>'In1'!D23</f>
        <v>73918950000</v>
      </c>
      <c r="I42" s="70"/>
      <c r="J42" s="70"/>
    </row>
    <row r="43" spans="1:10" ht="12" customHeight="1">
      <c r="A43" s="139">
        <v>102</v>
      </c>
      <c r="B43" s="69" t="s">
        <v>249</v>
      </c>
      <c r="H43" s="102">
        <f>'In1'!D28</f>
        <v>5000000000</v>
      </c>
      <c r="I43" s="70"/>
      <c r="J43" s="70"/>
    </row>
    <row r="44" spans="1:10" ht="12" customHeight="1">
      <c r="A44" s="140">
        <v>103</v>
      </c>
      <c r="B44" s="69" t="s">
        <v>250</v>
      </c>
      <c r="H44" s="102">
        <f>'In1'!D31</f>
        <v>681562500</v>
      </c>
      <c r="I44" s="70"/>
      <c r="J44" s="70"/>
    </row>
    <row r="45" spans="1:10" ht="12" customHeight="1">
      <c r="A45" s="139">
        <v>104</v>
      </c>
      <c r="B45" s="69" t="s">
        <v>229</v>
      </c>
      <c r="H45" s="102">
        <f>'In1'!D34</f>
        <v>221548950</v>
      </c>
      <c r="I45" s="70"/>
      <c r="J45" s="70"/>
    </row>
    <row r="46" spans="1:10" s="130" customFormat="1" ht="15">
      <c r="A46" s="136">
        <v>105</v>
      </c>
      <c r="B46" s="137" t="s">
        <v>66</v>
      </c>
      <c r="H46" s="142">
        <f>'In1'!D40</f>
        <v>6527167500</v>
      </c>
      <c r="I46" s="138"/>
      <c r="J46" s="138"/>
    </row>
    <row r="47" spans="1:10" ht="15.75">
      <c r="A47" s="88" t="s">
        <v>223</v>
      </c>
      <c r="H47" s="70">
        <f>SUM(H48:H53)</f>
        <v>46193795200</v>
      </c>
      <c r="I47" s="70"/>
      <c r="J47" s="70"/>
    </row>
    <row r="48" spans="1:10" ht="12" customHeight="1">
      <c r="A48" s="139">
        <v>106</v>
      </c>
      <c r="B48" s="69" t="s">
        <v>226</v>
      </c>
      <c r="H48" s="102">
        <f>H43</f>
        <v>5000000000</v>
      </c>
      <c r="I48" s="70"/>
      <c r="J48" s="70"/>
    </row>
    <row r="49" spans="1:10" ht="12" customHeight="1">
      <c r="A49" s="140">
        <v>107</v>
      </c>
      <c r="B49" s="69" t="s">
        <v>227</v>
      </c>
      <c r="H49" s="102">
        <f>H44</f>
        <v>681562500</v>
      </c>
      <c r="I49" s="70"/>
      <c r="J49" s="70"/>
    </row>
    <row r="50" spans="1:10" ht="12" customHeight="1">
      <c r="A50" s="139">
        <v>108</v>
      </c>
      <c r="B50" s="69" t="s">
        <v>229</v>
      </c>
      <c r="H50" s="102">
        <f>H45</f>
        <v>221548950</v>
      </c>
      <c r="I50" s="70"/>
      <c r="J50" s="70"/>
    </row>
    <row r="51" spans="1:10" ht="12" customHeight="1">
      <c r="A51" s="139">
        <v>109</v>
      </c>
      <c r="B51" s="69" t="s">
        <v>228</v>
      </c>
      <c r="H51" s="102">
        <f>H42/2</f>
        <v>36959475000</v>
      </c>
      <c r="I51" s="70"/>
      <c r="J51" s="70"/>
    </row>
    <row r="52" spans="1:8" ht="15.75">
      <c r="A52" s="139">
        <v>110</v>
      </c>
      <c r="B52" s="69" t="s">
        <v>232</v>
      </c>
      <c r="H52" s="102">
        <f>H4+H9</f>
        <v>67625000</v>
      </c>
    </row>
    <row r="53" spans="1:10" s="130" customFormat="1" ht="15">
      <c r="A53" s="136">
        <v>111</v>
      </c>
      <c r="B53" s="137" t="s">
        <v>66</v>
      </c>
      <c r="H53" s="142">
        <f>H46/2</f>
        <v>3263583750</v>
      </c>
      <c r="I53" s="138"/>
      <c r="J53" s="138"/>
    </row>
    <row r="54" spans="1:10" ht="15.75">
      <c r="A54" s="88" t="s">
        <v>233</v>
      </c>
      <c r="H54" s="70">
        <f>SUM(H55:H56)</f>
        <v>86349228950</v>
      </c>
      <c r="I54" s="70"/>
      <c r="J54" s="70"/>
    </row>
    <row r="55" spans="1:8" ht="15.75">
      <c r="A55" s="139">
        <v>112</v>
      </c>
      <c r="B55" s="69" t="s">
        <v>235</v>
      </c>
      <c r="G55" s="81"/>
      <c r="H55" s="95">
        <f>H42+H43+H44+H45</f>
        <v>79822061450</v>
      </c>
    </row>
    <row r="56" spans="1:8" ht="15.75">
      <c r="A56" s="139">
        <v>113</v>
      </c>
      <c r="B56" s="69" t="s">
        <v>234</v>
      </c>
      <c r="G56" s="81"/>
      <c r="H56" s="95">
        <f>H46</f>
        <v>6527167500</v>
      </c>
    </row>
    <row r="57" spans="1:8" ht="15.75">
      <c r="A57" s="139"/>
      <c r="G57" s="81"/>
      <c r="H57" s="95"/>
    </row>
    <row r="58" spans="1:10" ht="14.25">
      <c r="A58" s="150" t="s">
        <v>236</v>
      </c>
      <c r="B58" s="151"/>
      <c r="C58" s="151"/>
      <c r="D58" s="151"/>
      <c r="E58" s="151"/>
      <c r="F58" s="151"/>
      <c r="G58" s="151"/>
      <c r="H58" s="151"/>
      <c r="I58" s="87"/>
      <c r="J58" s="87"/>
    </row>
    <row r="59" s="88" customFormat="1" ht="15.75">
      <c r="A59" s="88" t="s">
        <v>244</v>
      </c>
    </row>
    <row r="60" spans="1:10" ht="15.75">
      <c r="A60" s="69">
        <v>114</v>
      </c>
      <c r="B60" s="69" t="s">
        <v>238</v>
      </c>
      <c r="G60" s="93"/>
      <c r="H60" s="95">
        <f>'In1'!D88</f>
        <v>31750000</v>
      </c>
      <c r="I60" s="89"/>
      <c r="J60" s="89"/>
    </row>
    <row r="61" spans="1:10" ht="30" customHeight="1">
      <c r="A61" s="69">
        <v>115</v>
      </c>
      <c r="B61" s="148" t="s">
        <v>239</v>
      </c>
      <c r="C61" s="148"/>
      <c r="D61" s="148"/>
      <c r="E61" s="148"/>
      <c r="F61" s="148"/>
      <c r="G61" s="81"/>
      <c r="H61" s="95">
        <f>'In2'!B18</f>
        <v>36000000</v>
      </c>
      <c r="I61" s="70"/>
      <c r="J61" s="70"/>
    </row>
    <row r="62" spans="1:8" ht="14.25">
      <c r="A62" s="69">
        <v>116</v>
      </c>
      <c r="B62" s="148" t="s">
        <v>240</v>
      </c>
      <c r="C62" s="148"/>
      <c r="D62" s="148"/>
      <c r="E62" s="148"/>
      <c r="F62" s="148"/>
      <c r="G62" s="91"/>
      <c r="H62" s="95">
        <f>'In1'!D76*'In1'!D77*'In1'!D7</f>
        <v>9906000000</v>
      </c>
    </row>
    <row r="63" spans="1:8" ht="48.75" customHeight="1">
      <c r="A63" s="69">
        <v>117</v>
      </c>
      <c r="B63" s="148" t="s">
        <v>241</v>
      </c>
      <c r="C63" s="148"/>
      <c r="D63" s="148"/>
      <c r="E63" s="148"/>
      <c r="F63" s="148"/>
      <c r="H63" s="95">
        <f>('In1'!D80/2)*'In1'!D76*'In1'!D77</f>
        <v>32916000000</v>
      </c>
    </row>
    <row r="64" spans="1:8" ht="14.25">
      <c r="A64" s="69">
        <v>118</v>
      </c>
      <c r="B64" s="69" t="s">
        <v>242</v>
      </c>
      <c r="H64" s="95">
        <f>+('In1'!D69-'In1'!D77)*'In1'!D76*'In1'!D7</f>
        <v>2794000000</v>
      </c>
    </row>
    <row r="65" spans="1:8" ht="14.25">
      <c r="A65" s="69">
        <v>119</v>
      </c>
      <c r="B65" s="69" t="s">
        <v>243</v>
      </c>
      <c r="H65" s="95">
        <f>(5000-3900)*(1339/2)*20000</f>
        <v>14729000000</v>
      </c>
    </row>
    <row r="66" spans="1:8" s="88" customFormat="1" ht="15.75">
      <c r="A66" s="88" t="s">
        <v>245</v>
      </c>
      <c r="H66" s="70">
        <f>SUM(H67:H68)</f>
        <v>86349228950</v>
      </c>
    </row>
    <row r="67" spans="1:8" ht="14.25">
      <c r="A67" s="69">
        <v>120</v>
      </c>
      <c r="B67" s="69" t="s">
        <v>157</v>
      </c>
      <c r="H67" s="95">
        <f>'In2'!E20</f>
        <v>79822061450</v>
      </c>
    </row>
    <row r="68" spans="1:8" ht="14.25">
      <c r="A68" s="69">
        <v>121</v>
      </c>
      <c r="B68" s="69" t="s">
        <v>159</v>
      </c>
      <c r="G68" s="81"/>
      <c r="H68" s="95">
        <f>'In2'!F20</f>
        <v>6527167500</v>
      </c>
    </row>
    <row r="69" spans="1:7" ht="14.25">
      <c r="A69" s="64"/>
      <c r="G69" s="81"/>
    </row>
    <row r="70" spans="8:10" ht="14.25">
      <c r="H70" s="70"/>
      <c r="I70" s="70"/>
      <c r="J70" s="70"/>
    </row>
    <row r="71" ht="14.25">
      <c r="G71" s="71"/>
    </row>
    <row r="72" spans="1:7" ht="14.25">
      <c r="A72" s="64"/>
      <c r="G72" s="81"/>
    </row>
    <row r="74" spans="8:10" ht="14.25">
      <c r="H74" s="70"/>
      <c r="I74" s="70"/>
      <c r="J74" s="70"/>
    </row>
    <row r="75" ht="14.25">
      <c r="K75" s="66"/>
    </row>
    <row r="76" spans="8:10" ht="14.25">
      <c r="H76" s="70"/>
      <c r="I76" s="70"/>
      <c r="J76" s="70"/>
    </row>
    <row r="77" spans="1:11" ht="14.25">
      <c r="A77" s="64"/>
      <c r="K77" s="66"/>
    </row>
    <row r="79" ht="14.25">
      <c r="A79" s="64"/>
    </row>
    <row r="82" spans="7:10" ht="14.25">
      <c r="G82" s="81"/>
      <c r="H82" s="70"/>
      <c r="I82" s="70"/>
      <c r="J82" s="70"/>
    </row>
    <row r="83" ht="14.25">
      <c r="G83" s="81"/>
    </row>
    <row r="84" ht="14.25">
      <c r="G84" s="71"/>
    </row>
    <row r="85" spans="1:7" ht="14.25">
      <c r="A85" s="64"/>
      <c r="G85" s="71"/>
    </row>
    <row r="86" spans="8:10" ht="14.25">
      <c r="H86" s="70"/>
      <c r="I86" s="70"/>
      <c r="J86" s="70"/>
    </row>
    <row r="87" spans="7:10" ht="14.25">
      <c r="G87" s="71"/>
      <c r="H87" s="70"/>
      <c r="I87" s="70"/>
      <c r="J87" s="70"/>
    </row>
    <row r="88" spans="1:10" ht="15.75">
      <c r="A88" s="88"/>
      <c r="G88" s="71"/>
      <c r="H88" s="70"/>
      <c r="I88" s="70"/>
      <c r="J88" s="70"/>
    </row>
    <row r="89" spans="1:10" ht="14.25">
      <c r="A89" s="64"/>
      <c r="G89" s="71"/>
      <c r="H89" s="70"/>
      <c r="I89" s="70"/>
      <c r="J89" s="70"/>
    </row>
    <row r="90" spans="7:10" ht="14.25">
      <c r="G90" s="97"/>
      <c r="H90" s="70"/>
      <c r="I90" s="70"/>
      <c r="J90" s="70"/>
    </row>
    <row r="91" spans="7:11" ht="73.5" customHeight="1">
      <c r="G91" s="93"/>
      <c r="K91" s="66"/>
    </row>
    <row r="92" spans="7:10" ht="14.25">
      <c r="G92" s="71"/>
      <c r="H92" s="95"/>
      <c r="I92" s="95"/>
      <c r="J92" s="95"/>
    </row>
    <row r="93" ht="14.25">
      <c r="G93" s="71"/>
    </row>
    <row r="94" ht="14.25">
      <c r="G94" s="93"/>
    </row>
    <row r="95" spans="1:10" ht="14.25">
      <c r="A95" s="64"/>
      <c r="G95" s="93"/>
      <c r="H95" s="70"/>
      <c r="I95" s="70"/>
      <c r="J95" s="70"/>
    </row>
    <row r="96" spans="7:10" ht="14.25">
      <c r="G96" s="93"/>
      <c r="H96" s="70"/>
      <c r="I96" s="70"/>
      <c r="J96" s="70"/>
    </row>
    <row r="97" spans="7:10" ht="14.25">
      <c r="G97" s="93"/>
      <c r="H97" s="70"/>
      <c r="I97" s="70"/>
      <c r="J97" s="70"/>
    </row>
    <row r="98" spans="7:10" ht="14.25">
      <c r="G98" s="93"/>
      <c r="H98" s="70"/>
      <c r="I98" s="70"/>
      <c r="J98" s="70"/>
    </row>
    <row r="99" ht="14.25">
      <c r="G99" s="93"/>
    </row>
    <row r="100" ht="14.25">
      <c r="G100" s="93"/>
    </row>
    <row r="101" spans="7:10" ht="14.25">
      <c r="G101" s="93"/>
      <c r="H101" s="91"/>
      <c r="I101" s="91"/>
      <c r="J101" s="91"/>
    </row>
    <row r="102" spans="7:10" ht="15.75">
      <c r="G102" s="93"/>
      <c r="H102" s="89"/>
      <c r="I102" s="89"/>
      <c r="J102" s="89"/>
    </row>
    <row r="103" spans="7:10" ht="15.75">
      <c r="G103" s="71"/>
      <c r="H103" s="89"/>
      <c r="I103" s="89"/>
      <c r="J103" s="89"/>
    </row>
    <row r="104" spans="1:11" ht="27" customHeight="1">
      <c r="A104" s="90"/>
      <c r="B104" s="91"/>
      <c r="C104" s="91"/>
      <c r="D104" s="91"/>
      <c r="E104" s="91"/>
      <c r="F104" s="91"/>
      <c r="G104" s="91"/>
      <c r="K104" s="66"/>
    </row>
    <row r="105" ht="25.5" customHeight="1">
      <c r="A105" s="88"/>
    </row>
    <row r="106" ht="27.75" customHeight="1">
      <c r="A106" s="88"/>
    </row>
    <row r="107" spans="2:6" ht="14.25">
      <c r="B107" s="147"/>
      <c r="C107" s="147"/>
      <c r="D107" s="147"/>
      <c r="E107" s="147"/>
      <c r="F107" s="147"/>
    </row>
    <row r="108" spans="2:7" ht="14.25">
      <c r="B108" s="147"/>
      <c r="C108" s="147"/>
      <c r="D108" s="147"/>
      <c r="E108" s="147"/>
      <c r="F108" s="147"/>
      <c r="G108" s="71"/>
    </row>
    <row r="109" spans="2:7" ht="14.25">
      <c r="B109" s="147"/>
      <c r="C109" s="147"/>
      <c r="D109" s="147"/>
      <c r="E109" s="147"/>
      <c r="F109" s="147"/>
      <c r="G109" s="71"/>
    </row>
    <row r="112" spans="8:10" ht="15.75">
      <c r="H112" s="89"/>
      <c r="I112" s="89"/>
      <c r="J112" s="89"/>
    </row>
    <row r="113" spans="8:10" ht="15.75">
      <c r="H113" s="89"/>
      <c r="I113" s="89"/>
      <c r="J113" s="89"/>
    </row>
    <row r="114" ht="15.75">
      <c r="A114" s="88"/>
    </row>
    <row r="115" spans="7:10" ht="15.75">
      <c r="G115" s="95"/>
      <c r="H115" s="89"/>
      <c r="I115" s="89"/>
      <c r="J115" s="89"/>
    </row>
    <row r="116" spans="7:10" ht="15.75">
      <c r="G116" s="95"/>
      <c r="H116" s="89"/>
      <c r="I116" s="89"/>
      <c r="J116" s="89"/>
    </row>
    <row r="117" spans="8:10" ht="14.25">
      <c r="H117" s="70"/>
      <c r="I117" s="70"/>
      <c r="J117" s="70"/>
    </row>
    <row r="118" spans="1:10" ht="12" customHeight="1">
      <c r="A118" s="88"/>
      <c r="H118" s="96"/>
      <c r="I118" s="96"/>
      <c r="J118" s="96"/>
    </row>
    <row r="119" spans="1:10" ht="15.75">
      <c r="A119" s="88"/>
      <c r="H119" s="96"/>
      <c r="I119" s="96"/>
      <c r="J119" s="96"/>
    </row>
    <row r="120" spans="1:10" ht="14.25">
      <c r="A120" s="64"/>
      <c r="H120" s="70"/>
      <c r="I120" s="70"/>
      <c r="J120" s="70"/>
    </row>
    <row r="121" spans="8:10" ht="14.25">
      <c r="H121" s="96"/>
      <c r="I121" s="96"/>
      <c r="J121" s="96"/>
    </row>
    <row r="123" spans="1:10" ht="40.5" customHeight="1">
      <c r="A123" s="64"/>
      <c r="H123" s="91"/>
      <c r="I123" s="91"/>
      <c r="J123" s="91"/>
    </row>
    <row r="124" spans="8:10" ht="15.75">
      <c r="H124" s="89"/>
      <c r="I124" s="89"/>
      <c r="J124" s="89"/>
    </row>
    <row r="125" spans="8:10" ht="15.75">
      <c r="H125" s="89"/>
      <c r="I125" s="89"/>
      <c r="J125" s="89"/>
    </row>
    <row r="126" spans="1:7" ht="15.75">
      <c r="A126" s="90"/>
      <c r="B126" s="91"/>
      <c r="C126" s="91"/>
      <c r="D126" s="91"/>
      <c r="E126" s="91"/>
      <c r="F126" s="91"/>
      <c r="G126" s="91"/>
    </row>
    <row r="127" ht="12.75" customHeight="1">
      <c r="A127" s="88"/>
    </row>
    <row r="128" spans="1:10" ht="15.75">
      <c r="A128" s="88"/>
      <c r="H128" s="71"/>
      <c r="I128" s="71"/>
      <c r="J128" s="71"/>
    </row>
    <row r="129" spans="1:10" ht="14.25">
      <c r="A129" s="64"/>
      <c r="H129" s="71"/>
      <c r="I129" s="71"/>
      <c r="J129" s="71"/>
    </row>
    <row r="130" spans="2:10" ht="14.25">
      <c r="B130" s="64"/>
      <c r="G130" s="98"/>
      <c r="H130" s="71"/>
      <c r="I130" s="71"/>
      <c r="J130" s="71"/>
    </row>
    <row r="131" spans="7:10" ht="26.25" customHeight="1">
      <c r="G131" s="71"/>
      <c r="H131" s="71"/>
      <c r="I131" s="71"/>
      <c r="J131" s="71"/>
    </row>
    <row r="132" spans="7:10" ht="14.25">
      <c r="G132" s="71"/>
      <c r="H132" s="71"/>
      <c r="I132" s="71"/>
      <c r="J132" s="71"/>
    </row>
    <row r="133" spans="7:10" ht="14.25">
      <c r="G133" s="71"/>
      <c r="H133" s="71"/>
      <c r="I133" s="71"/>
      <c r="J133" s="71"/>
    </row>
    <row r="134" spans="2:10" ht="14.25">
      <c r="B134" s="147"/>
      <c r="C134" s="147"/>
      <c r="D134" s="147"/>
      <c r="E134" s="147"/>
      <c r="F134" s="147"/>
      <c r="G134" s="71"/>
      <c r="H134" s="71"/>
      <c r="I134" s="71"/>
      <c r="J134" s="71"/>
    </row>
    <row r="135" spans="7:10" ht="14.25">
      <c r="G135" s="71"/>
      <c r="H135" s="71"/>
      <c r="I135" s="71"/>
      <c r="J135" s="71"/>
    </row>
    <row r="136" spans="2:10" ht="14.25">
      <c r="B136" s="64"/>
      <c r="G136" s="71"/>
      <c r="H136" s="71"/>
      <c r="I136" s="71"/>
      <c r="J136" s="71"/>
    </row>
    <row r="137" spans="7:10" ht="14.25">
      <c r="G137" s="71"/>
      <c r="H137" s="97"/>
      <c r="I137" s="97"/>
      <c r="J137" s="97"/>
    </row>
    <row r="138" spans="7:10" ht="14.25">
      <c r="G138" s="71"/>
      <c r="H138" s="93"/>
      <c r="I138" s="93"/>
      <c r="J138" s="93"/>
    </row>
    <row r="139" spans="7:10" ht="14.25">
      <c r="G139" s="71"/>
      <c r="H139" s="71"/>
      <c r="I139" s="71"/>
      <c r="J139" s="71"/>
    </row>
    <row r="140" spans="7:10" ht="14.25">
      <c r="G140" s="71"/>
      <c r="H140" s="71"/>
      <c r="I140" s="71"/>
      <c r="J140" s="71"/>
    </row>
    <row r="141" spans="7:10" ht="14.25">
      <c r="G141" s="71"/>
      <c r="H141" s="71"/>
      <c r="I141" s="71"/>
      <c r="J141" s="71"/>
    </row>
    <row r="142" spans="2:10" ht="14.25">
      <c r="B142" s="64"/>
      <c r="G142" s="71"/>
      <c r="H142" s="71"/>
      <c r="I142" s="71"/>
      <c r="J142" s="71"/>
    </row>
    <row r="143" spans="7:10" ht="14.25">
      <c r="G143" s="71"/>
      <c r="H143" s="71"/>
      <c r="I143" s="71"/>
      <c r="J143" s="71"/>
    </row>
    <row r="144" spans="7:10" ht="14.25">
      <c r="G144" s="71"/>
      <c r="H144" s="98"/>
      <c r="I144" s="98"/>
      <c r="J144" s="98"/>
    </row>
    <row r="145" spans="7:10" ht="14.25">
      <c r="G145" s="71"/>
      <c r="H145" s="71"/>
      <c r="I145" s="71"/>
      <c r="J145" s="71"/>
    </row>
    <row r="146" spans="7:10" ht="14.25">
      <c r="G146" s="71"/>
      <c r="H146" s="71"/>
      <c r="I146" s="71"/>
      <c r="J146" s="71"/>
    </row>
    <row r="147" spans="7:10" ht="14.25">
      <c r="G147" s="71"/>
      <c r="H147" s="71"/>
      <c r="I147" s="71"/>
      <c r="J147" s="71"/>
    </row>
    <row r="148" spans="2:10" ht="14.25">
      <c r="B148" s="64"/>
      <c r="G148" s="71"/>
      <c r="H148" s="71"/>
      <c r="I148" s="71"/>
      <c r="J148" s="71"/>
    </row>
    <row r="149" spans="7:10" ht="14.25">
      <c r="G149" s="71"/>
      <c r="H149" s="71"/>
      <c r="I149" s="71"/>
      <c r="J149" s="71"/>
    </row>
    <row r="150" spans="7:10" ht="14.25">
      <c r="G150" s="71"/>
      <c r="H150" s="71"/>
      <c r="I150" s="71"/>
      <c r="J150" s="71"/>
    </row>
    <row r="151" spans="7:10" ht="14.25">
      <c r="G151" s="71"/>
      <c r="H151" s="71"/>
      <c r="I151" s="71"/>
      <c r="J151" s="71"/>
    </row>
    <row r="152" spans="7:10" ht="14.25">
      <c r="G152" s="71"/>
      <c r="H152" s="71"/>
      <c r="I152" s="71"/>
      <c r="J152" s="71"/>
    </row>
    <row r="153" spans="7:10" ht="14.25">
      <c r="G153" s="71"/>
      <c r="H153" s="71"/>
      <c r="I153" s="71"/>
      <c r="J153" s="71"/>
    </row>
    <row r="154" spans="2:10" ht="14.25">
      <c r="B154" s="64"/>
      <c r="G154" s="71"/>
      <c r="H154" s="71"/>
      <c r="I154" s="71"/>
      <c r="J154" s="71"/>
    </row>
    <row r="155" spans="7:10" ht="14.25">
      <c r="G155" s="71"/>
      <c r="H155" s="71"/>
      <c r="I155" s="71"/>
      <c r="J155" s="71"/>
    </row>
    <row r="156" spans="7:10" ht="14.25">
      <c r="G156" s="71"/>
      <c r="H156" s="71"/>
      <c r="I156" s="71"/>
      <c r="J156" s="71"/>
    </row>
    <row r="157" spans="7:10" ht="14.25">
      <c r="G157" s="71"/>
      <c r="H157" s="71"/>
      <c r="I157" s="71"/>
      <c r="J157" s="71"/>
    </row>
    <row r="158" ht="14.25">
      <c r="G158" s="71"/>
    </row>
    <row r="159" ht="14.25">
      <c r="G159" s="71"/>
    </row>
    <row r="160" ht="14.25">
      <c r="G160" s="71"/>
    </row>
    <row r="161" spans="2:7" ht="14.25">
      <c r="B161" s="64"/>
      <c r="G161" s="71"/>
    </row>
    <row r="162" spans="2:7" ht="14.25">
      <c r="B162" s="64"/>
      <c r="G162" s="71"/>
    </row>
    <row r="163" ht="14.25">
      <c r="G163" s="71"/>
    </row>
    <row r="164" ht="14.25">
      <c r="G164" s="71"/>
    </row>
    <row r="165" ht="14.25">
      <c r="G165" s="71"/>
    </row>
    <row r="166" spans="7:10" ht="14.25">
      <c r="G166" s="71"/>
      <c r="H166" s="81"/>
      <c r="I166" s="81"/>
      <c r="J166" s="81"/>
    </row>
    <row r="167" spans="7:10" ht="24" customHeight="1">
      <c r="G167" s="71"/>
      <c r="H167" s="81"/>
      <c r="I167" s="81"/>
      <c r="J167" s="81"/>
    </row>
    <row r="168" spans="2:10" ht="14.25">
      <c r="B168" s="64"/>
      <c r="G168" s="71"/>
      <c r="H168" s="81"/>
      <c r="I168" s="81"/>
      <c r="J168" s="81"/>
    </row>
    <row r="169" spans="2:7" ht="14.25">
      <c r="B169" s="147"/>
      <c r="C169" s="147"/>
      <c r="D169" s="147"/>
      <c r="E169" s="147"/>
      <c r="F169" s="147"/>
      <c r="G169" s="71"/>
    </row>
    <row r="170" spans="2:7" ht="14.25">
      <c r="B170" s="147"/>
      <c r="C170" s="147"/>
      <c r="D170" s="147"/>
      <c r="E170" s="147"/>
      <c r="F170" s="147"/>
      <c r="G170" s="71"/>
    </row>
    <row r="171" ht="14.25">
      <c r="G171" s="71"/>
    </row>
    <row r="172" spans="7:10" ht="14.25">
      <c r="G172" s="71"/>
      <c r="H172" s="95"/>
      <c r="I172" s="95"/>
      <c r="J172" s="95"/>
    </row>
    <row r="173" spans="7:10" ht="14.25">
      <c r="G173" s="71"/>
      <c r="H173" s="95"/>
      <c r="I173" s="95"/>
      <c r="J173" s="95"/>
    </row>
    <row r="174" spans="2:10" ht="14.25">
      <c r="B174" s="64"/>
      <c r="G174" s="71"/>
      <c r="H174" s="95"/>
      <c r="I174" s="95"/>
      <c r="J174" s="95"/>
    </row>
    <row r="175" spans="7:10" ht="14.25">
      <c r="G175" s="71"/>
      <c r="H175" s="95"/>
      <c r="I175" s="95"/>
      <c r="J175" s="95"/>
    </row>
    <row r="176" spans="7:10" ht="14.25">
      <c r="G176" s="71"/>
      <c r="H176" s="95"/>
      <c r="I176" s="95"/>
      <c r="J176" s="95"/>
    </row>
    <row r="177" ht="14.25">
      <c r="G177" s="71"/>
    </row>
    <row r="178" spans="7:10" ht="14.25">
      <c r="G178" s="71"/>
      <c r="H178" s="70"/>
      <c r="I178" s="70"/>
      <c r="J178" s="70"/>
    </row>
    <row r="179" spans="7:10" ht="14.25">
      <c r="G179" s="71"/>
      <c r="H179" s="70"/>
      <c r="I179" s="70"/>
      <c r="J179" s="70"/>
    </row>
    <row r="180" ht="14.25">
      <c r="A180" s="64"/>
    </row>
    <row r="181" ht="14.25">
      <c r="G181" s="95"/>
    </row>
    <row r="182" spans="7:10" ht="28.5" customHeight="1">
      <c r="G182" s="95"/>
      <c r="H182" s="95"/>
      <c r="I182" s="95"/>
      <c r="J182" s="95"/>
    </row>
    <row r="183" spans="1:10" ht="14.25">
      <c r="A183" s="64"/>
      <c r="H183" s="95"/>
      <c r="I183" s="95"/>
      <c r="J183" s="95"/>
    </row>
    <row r="184" ht="14.25">
      <c r="G184" s="81"/>
    </row>
    <row r="185" spans="2:6" ht="14.25">
      <c r="B185" s="147"/>
      <c r="C185" s="147"/>
      <c r="D185" s="147"/>
      <c r="E185" s="147"/>
      <c r="F185" s="147"/>
    </row>
    <row r="186" spans="8:10" ht="14.25">
      <c r="H186" s="95"/>
      <c r="I186" s="95"/>
      <c r="J186" s="95"/>
    </row>
    <row r="187" spans="8:11" ht="14.25">
      <c r="H187" s="95"/>
      <c r="I187" s="95"/>
      <c r="J187" s="95"/>
      <c r="K187" s="66"/>
    </row>
    <row r="188" spans="8:10" ht="14.25">
      <c r="H188" s="95"/>
      <c r="I188" s="95"/>
      <c r="J188" s="95"/>
    </row>
    <row r="193" ht="14.25">
      <c r="G193" s="81"/>
    </row>
    <row r="194" spans="8:10" ht="14.25">
      <c r="H194" s="95"/>
      <c r="I194" s="95"/>
      <c r="J194" s="95"/>
    </row>
    <row r="195" spans="1:10" ht="15.75">
      <c r="A195" s="88"/>
      <c r="H195" s="95"/>
      <c r="I195" s="95"/>
      <c r="J195" s="95"/>
    </row>
    <row r="196" spans="8:10" ht="14.25">
      <c r="H196" s="95"/>
      <c r="I196" s="95"/>
      <c r="J196" s="95"/>
    </row>
    <row r="197" spans="8:10" ht="14.25">
      <c r="H197" s="95"/>
      <c r="I197" s="95"/>
      <c r="J197" s="95"/>
    </row>
    <row r="198" spans="8:10" ht="14.25">
      <c r="H198" s="95"/>
      <c r="I198" s="95"/>
      <c r="J198" s="95"/>
    </row>
    <row r="202" spans="8:10" ht="14.25">
      <c r="H202" s="95"/>
      <c r="I202" s="95"/>
      <c r="J202" s="95"/>
    </row>
    <row r="203" spans="1:10" ht="15.75">
      <c r="A203" s="99"/>
      <c r="H203" s="92"/>
      <c r="I203" s="92"/>
      <c r="J203" s="92"/>
    </row>
    <row r="204" spans="1:10" ht="14.25">
      <c r="A204" s="100"/>
      <c r="H204" s="92"/>
      <c r="I204" s="92"/>
      <c r="J204" s="92"/>
    </row>
    <row r="205" spans="7:10" ht="14.25">
      <c r="G205" s="71"/>
      <c r="H205" s="92"/>
      <c r="I205" s="92"/>
      <c r="J205" s="92"/>
    </row>
    <row r="206" ht="14.25">
      <c r="G206" s="71"/>
    </row>
    <row r="207" spans="2:11" ht="62.25" customHeight="1">
      <c r="B207" s="98"/>
      <c r="K207" s="91"/>
    </row>
    <row r="209" ht="14.25">
      <c r="A209" s="100"/>
    </row>
    <row r="210" spans="2:7" ht="27" customHeight="1">
      <c r="B210" s="147"/>
      <c r="C210" s="147"/>
      <c r="D210" s="147"/>
      <c r="E210" s="147"/>
      <c r="F210" s="147"/>
      <c r="G210" s="101"/>
    </row>
    <row r="211" ht="14.25">
      <c r="G211" s="102"/>
    </row>
    <row r="212" ht="14.25">
      <c r="G212" s="103"/>
    </row>
    <row r="213" spans="2:7" ht="14.25">
      <c r="B213" s="147"/>
      <c r="C213" s="147"/>
      <c r="D213" s="147"/>
      <c r="E213" s="147"/>
      <c r="F213" s="147"/>
      <c r="G213" s="102"/>
    </row>
    <row r="214" ht="14.25">
      <c r="G214" s="104"/>
    </row>
    <row r="215" ht="14.25">
      <c r="G215" s="104"/>
    </row>
    <row r="216" spans="1:7" ht="14.25">
      <c r="A216" s="100"/>
      <c r="G216" s="62"/>
    </row>
    <row r="217" spans="7:10" ht="14.25">
      <c r="G217" s="102"/>
      <c r="H217" s="106"/>
      <c r="I217" s="106"/>
      <c r="J217" s="106"/>
    </row>
    <row r="218" ht="14.25">
      <c r="G218" s="105"/>
    </row>
    <row r="219" ht="14.25">
      <c r="G219" s="103"/>
    </row>
    <row r="220" ht="14.25">
      <c r="G220" s="63"/>
    </row>
    <row r="221" ht="14.25">
      <c r="G221" s="107"/>
    </row>
    <row r="222" ht="14.25">
      <c r="G222" s="62"/>
    </row>
    <row r="223" ht="15.75">
      <c r="A223" s="99"/>
    </row>
    <row r="224" ht="12" customHeight="1">
      <c r="G224" s="108"/>
    </row>
    <row r="225" ht="13.5" customHeight="1">
      <c r="G225" s="108"/>
    </row>
    <row r="226" ht="29.25" customHeight="1">
      <c r="G226" s="109"/>
    </row>
    <row r="227" ht="14.25">
      <c r="G227" s="71"/>
    </row>
    <row r="228" ht="14.25">
      <c r="G228" s="110"/>
    </row>
    <row r="229" spans="2:7" ht="14.25">
      <c r="B229" s="148"/>
      <c r="C229" s="149"/>
      <c r="D229" s="149"/>
      <c r="E229" s="149"/>
      <c r="F229" s="149"/>
      <c r="G229" s="93"/>
    </row>
    <row r="230" ht="14.25">
      <c r="G230" s="111"/>
    </row>
    <row r="231" ht="14.25">
      <c r="G231" s="96"/>
    </row>
    <row r="232" ht="14.25">
      <c r="G232" s="96"/>
    </row>
  </sheetData>
  <mergeCells count="16">
    <mergeCell ref="A2:H2"/>
    <mergeCell ref="A37:H37"/>
    <mergeCell ref="B107:F107"/>
    <mergeCell ref="B108:F108"/>
    <mergeCell ref="A58:H58"/>
    <mergeCell ref="B61:F61"/>
    <mergeCell ref="B62:F62"/>
    <mergeCell ref="B63:F63"/>
    <mergeCell ref="B109:F109"/>
    <mergeCell ref="B134:F134"/>
    <mergeCell ref="B169:F169"/>
    <mergeCell ref="B229:F229"/>
    <mergeCell ref="B170:F170"/>
    <mergeCell ref="B185:F185"/>
    <mergeCell ref="B210:F210"/>
    <mergeCell ref="B213:F213"/>
  </mergeCells>
  <printOptions/>
  <pageMargins left="0.24" right="0.24" top="0.23" bottom="0.48" header="0.25" footer="0.5"/>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H25"/>
  <sheetViews>
    <sheetView workbookViewId="0" topLeftCell="A1">
      <selection activeCell="B18" sqref="B18"/>
    </sheetView>
  </sheetViews>
  <sheetFormatPr defaultColWidth="9.140625" defaultRowHeight="15"/>
  <cols>
    <col min="1" max="1" width="18.140625" style="69" customWidth="1"/>
    <col min="2" max="2" width="17.57421875" style="69" customWidth="1"/>
    <col min="3" max="3" width="17.7109375" style="69" customWidth="1"/>
    <col min="4" max="4" width="18.421875" style="69" customWidth="1"/>
    <col min="5" max="5" width="20.00390625" style="69" customWidth="1"/>
    <col min="6" max="6" width="21.00390625" style="69" customWidth="1"/>
    <col min="7" max="7" width="19.421875" style="69" customWidth="1"/>
    <col min="8" max="8" width="22.8515625" style="69" customWidth="1"/>
    <col min="9" max="16384" width="9.00390625" style="69" customWidth="1"/>
  </cols>
  <sheetData>
    <row r="1" ht="20.25">
      <c r="A1" s="68" t="s">
        <v>63</v>
      </c>
    </row>
    <row r="3" ht="18">
      <c r="A3" s="72" t="s">
        <v>64</v>
      </c>
    </row>
    <row r="4" spans="1:8" ht="57" customHeight="1">
      <c r="A4" s="73"/>
      <c r="B4" s="75" t="s">
        <v>65</v>
      </c>
      <c r="C4" s="75" t="s">
        <v>66</v>
      </c>
      <c r="D4" s="75" t="s">
        <v>67</v>
      </c>
      <c r="E4" s="75" t="s">
        <v>68</v>
      </c>
      <c r="F4" s="75" t="s">
        <v>69</v>
      </c>
      <c r="G4" s="75" t="s">
        <v>70</v>
      </c>
      <c r="H4" s="74" t="s">
        <v>71</v>
      </c>
    </row>
    <row r="5" spans="1:8" ht="22.5" customHeight="1">
      <c r="A5" s="76" t="s">
        <v>57</v>
      </c>
      <c r="B5" s="77"/>
      <c r="C5" s="77"/>
      <c r="D5" s="77"/>
      <c r="E5" s="77"/>
      <c r="F5" s="77"/>
      <c r="G5" s="77"/>
      <c r="H5" s="77"/>
    </row>
    <row r="6" spans="1:8" ht="23.25" customHeight="1">
      <c r="A6" s="78" t="s">
        <v>139</v>
      </c>
      <c r="B6" s="82">
        <f>'In3'!H4</f>
        <v>4406250</v>
      </c>
      <c r="C6" s="82" t="s">
        <v>12</v>
      </c>
      <c r="D6" s="82">
        <f>SUM(B6:C6)</f>
        <v>4406250</v>
      </c>
      <c r="E6" s="82">
        <v>0</v>
      </c>
      <c r="F6" s="82">
        <v>0</v>
      </c>
      <c r="G6" s="82">
        <f>F6</f>
        <v>0</v>
      </c>
      <c r="H6" s="127">
        <f>G6-D6</f>
        <v>-4406250</v>
      </c>
    </row>
    <row r="7" spans="1:8" s="130" customFormat="1" ht="21.75" customHeight="1">
      <c r="A7" s="128" t="s">
        <v>72</v>
      </c>
      <c r="B7" s="129">
        <f>'In3'!H4+'In3'!H9</f>
        <v>67625000</v>
      </c>
      <c r="C7" s="129" t="s">
        <v>12</v>
      </c>
      <c r="D7" s="129">
        <f>SUM(B7:C7)</f>
        <v>67625000</v>
      </c>
      <c r="E7" s="131">
        <f>'In3'!J34</f>
        <v>74822061450</v>
      </c>
      <c r="F7" s="131">
        <f>'In1'!D40</f>
        <v>6527167500</v>
      </c>
      <c r="G7" s="129">
        <f>SUM(E7:F7)</f>
        <v>81349228950</v>
      </c>
      <c r="H7" s="129">
        <f>G7-D7</f>
        <v>81281603950</v>
      </c>
    </row>
    <row r="8" spans="1:8" ht="28.5" customHeight="1">
      <c r="A8" s="126" t="s">
        <v>73</v>
      </c>
      <c r="B8" s="127">
        <f>B7</f>
        <v>67625000</v>
      </c>
      <c r="C8" s="127" t="s">
        <v>12</v>
      </c>
      <c r="D8" s="127">
        <f>SUM(B8:C8)</f>
        <v>67625000</v>
      </c>
      <c r="E8" s="127">
        <v>0</v>
      </c>
      <c r="F8" s="127">
        <f>F7</f>
        <v>6527167500</v>
      </c>
      <c r="G8" s="127">
        <f>SUM(E8:F8)</f>
        <v>6527167500</v>
      </c>
      <c r="H8" s="127">
        <f>G8-D8</f>
        <v>6459542500</v>
      </c>
    </row>
    <row r="9" spans="1:8" ht="19.5" customHeight="1">
      <c r="A9" s="83" t="s">
        <v>144</v>
      </c>
      <c r="B9" s="84">
        <f>'In3'!H14</f>
        <v>99437500</v>
      </c>
      <c r="C9" s="84" t="s">
        <v>12</v>
      </c>
      <c r="D9" s="84">
        <f>SUM(B9:C9)</f>
        <v>99437500</v>
      </c>
      <c r="E9" s="84">
        <f>E7</f>
        <v>74822061450</v>
      </c>
      <c r="F9" s="84">
        <f>F8</f>
        <v>6527167500</v>
      </c>
      <c r="G9" s="127">
        <f>SUM(E9:F9)</f>
        <v>81349228950</v>
      </c>
      <c r="H9" s="127">
        <f>G9-B9</f>
        <v>81249791450</v>
      </c>
    </row>
    <row r="10" spans="1:8" ht="14.25">
      <c r="A10" s="77"/>
      <c r="B10" s="85"/>
      <c r="C10" s="85"/>
      <c r="D10" s="85"/>
      <c r="E10" s="85"/>
      <c r="F10" s="77"/>
      <c r="G10" s="77"/>
      <c r="H10" s="77"/>
    </row>
    <row r="11" spans="1:8" ht="22.5" customHeight="1">
      <c r="A11" s="86" t="s">
        <v>74</v>
      </c>
      <c r="B11" s="82"/>
      <c r="C11" s="82"/>
      <c r="D11" s="82"/>
      <c r="E11" s="82"/>
      <c r="F11" s="78"/>
      <c r="G11" s="78"/>
      <c r="H11" s="78"/>
    </row>
    <row r="12" spans="1:8" ht="22.5" customHeight="1">
      <c r="A12" s="78" t="s">
        <v>160</v>
      </c>
      <c r="B12" s="82">
        <f>'In3'!H38</f>
        <v>79822061450</v>
      </c>
      <c r="C12" s="82">
        <v>0</v>
      </c>
      <c r="D12" s="82">
        <f>SUM(B12:C12)</f>
        <v>79822061450</v>
      </c>
      <c r="E12" s="82">
        <f>E6</f>
        <v>0</v>
      </c>
      <c r="F12" s="82">
        <f>E12</f>
        <v>0</v>
      </c>
      <c r="G12" s="82">
        <f>SUM(E12:F12)</f>
        <v>0</v>
      </c>
      <c r="H12" s="82">
        <f>G12-D12</f>
        <v>-79822061450</v>
      </c>
    </row>
    <row r="13" spans="1:8" ht="22.5" customHeight="1">
      <c r="A13" s="78" t="s">
        <v>75</v>
      </c>
      <c r="B13" s="82">
        <f>SUM('In3'!H48:H51)</f>
        <v>42862586450</v>
      </c>
      <c r="C13" s="82">
        <v>0</v>
      </c>
      <c r="D13" s="82">
        <f>SUM(B13:C13)</f>
        <v>42862586450</v>
      </c>
      <c r="E13" s="82">
        <f>SUM('In3'!H48:H52)</f>
        <v>42930211450</v>
      </c>
      <c r="F13" s="82">
        <f>'In3'!H53</f>
        <v>3263583750</v>
      </c>
      <c r="G13" s="82">
        <f>SUM(E13:F13)</f>
        <v>46193795200</v>
      </c>
      <c r="H13" s="82">
        <f>G13-D13</f>
        <v>3331208750</v>
      </c>
    </row>
    <row r="14" spans="1:8" s="130" customFormat="1" ht="22.5" customHeight="1">
      <c r="A14" s="128" t="s">
        <v>76</v>
      </c>
      <c r="B14" s="129">
        <f>'In3'!H52</f>
        <v>67625000</v>
      </c>
      <c r="C14" s="82">
        <v>0</v>
      </c>
      <c r="D14" s="129">
        <f>SUM(B14:C14)</f>
        <v>67625000</v>
      </c>
      <c r="E14" s="129">
        <f>'In1'!D23+'In1'!D28+'In1'!D31+'In1'!D34</f>
        <v>79822061450</v>
      </c>
      <c r="F14" s="129">
        <f>'In3'!H56</f>
        <v>6527167500</v>
      </c>
      <c r="G14" s="129">
        <f>SUM(E14:F14)</f>
        <v>86349228950</v>
      </c>
      <c r="H14" s="129">
        <f>G14-D14</f>
        <v>86281603950</v>
      </c>
    </row>
    <row r="15" spans="1:8" ht="22.5" customHeight="1">
      <c r="A15" s="83"/>
      <c r="B15" s="84"/>
      <c r="C15" s="84"/>
      <c r="D15" s="84"/>
      <c r="E15" s="84"/>
      <c r="F15" s="83"/>
      <c r="G15" s="83"/>
      <c r="H15" s="83"/>
    </row>
    <row r="16" spans="1:8" ht="22.5" customHeight="1">
      <c r="A16" s="76" t="s">
        <v>49</v>
      </c>
      <c r="B16" s="85"/>
      <c r="C16" s="85"/>
      <c r="D16" s="85"/>
      <c r="E16" s="85"/>
      <c r="F16" s="77"/>
      <c r="G16" s="77"/>
      <c r="H16" s="77"/>
    </row>
    <row r="17" spans="1:8" ht="22.5" customHeight="1">
      <c r="A17" s="78" t="s">
        <v>178</v>
      </c>
      <c r="B17" s="82">
        <f>'In1'!D88</f>
        <v>31750000</v>
      </c>
      <c r="C17" s="82">
        <v>0</v>
      </c>
      <c r="D17" s="82">
        <f>SUM(B17:C17)</f>
        <v>31750000</v>
      </c>
      <c r="E17" s="82">
        <f>'In1'!D28+'In1'!D31+'In1'!D34</f>
        <v>5903111450</v>
      </c>
      <c r="F17" s="82">
        <f>F14</f>
        <v>6527167500</v>
      </c>
      <c r="G17" s="82">
        <f>SUM(E17:F17)</f>
        <v>12430278950</v>
      </c>
      <c r="H17" s="82">
        <f>G17-D17</f>
        <v>12398528950</v>
      </c>
    </row>
    <row r="18" spans="1:8" ht="22.5" customHeight="1">
      <c r="A18" s="78" t="s">
        <v>179</v>
      </c>
      <c r="B18" s="82">
        <f>'In1'!D87*('In1'!D55+'In1'!D63+'In1'!D66)</f>
        <v>36000000</v>
      </c>
      <c r="C18" s="82">
        <v>0</v>
      </c>
      <c r="D18" s="82">
        <f>SUM(B18:C18)</f>
        <v>36000000</v>
      </c>
      <c r="E18" s="82">
        <f>E17</f>
        <v>5903111450</v>
      </c>
      <c r="F18" s="82">
        <f>F17</f>
        <v>6527167500</v>
      </c>
      <c r="G18" s="82">
        <f>SUM(E18:F18)</f>
        <v>12430278950</v>
      </c>
      <c r="H18" s="82">
        <f>G18-D18</f>
        <v>12394278950</v>
      </c>
    </row>
    <row r="19" spans="1:8" ht="22.5" customHeight="1">
      <c r="A19" s="78" t="s">
        <v>180</v>
      </c>
      <c r="B19" s="82">
        <f>'In1'!D78+'In2'!B17+'In2'!B18</f>
        <v>9973750000</v>
      </c>
      <c r="C19" s="82">
        <f>'In1'!D69*('In1'!D41+'In1'!D42)</f>
        <v>656625000</v>
      </c>
      <c r="D19" s="82">
        <f>SUM(B19:C19)</f>
        <v>10630375000</v>
      </c>
      <c r="E19" s="82">
        <f>'In1'!D23+'In1'!D28+'In1'!D31+'In1'!D34</f>
        <v>79822061450</v>
      </c>
      <c r="F19" s="82">
        <f>F18</f>
        <v>6527167500</v>
      </c>
      <c r="G19" s="82">
        <f>SUM(E19:F19)</f>
        <v>86349228950</v>
      </c>
      <c r="H19" s="82">
        <f>G19-D19</f>
        <v>75718853950</v>
      </c>
    </row>
    <row r="20" spans="1:8" s="130" customFormat="1" ht="22.5" customHeight="1">
      <c r="A20" s="128" t="s">
        <v>181</v>
      </c>
      <c r="B20" s="129">
        <f>B17+B18</f>
        <v>67750000</v>
      </c>
      <c r="C20" s="129">
        <v>0</v>
      </c>
      <c r="D20" s="129">
        <f>SUM(B20:C20)</f>
        <v>67750000</v>
      </c>
      <c r="E20" s="129">
        <f>E19</f>
        <v>79822061450</v>
      </c>
      <c r="F20" s="129">
        <f>F17</f>
        <v>6527167500</v>
      </c>
      <c r="G20" s="129">
        <f>SUM(E20:F20)</f>
        <v>86349228950</v>
      </c>
      <c r="H20" s="129">
        <f>G20-D20</f>
        <v>86281478950</v>
      </c>
    </row>
    <row r="21" spans="1:8" ht="22.5" customHeight="1">
      <c r="A21" s="83"/>
      <c r="B21" s="84"/>
      <c r="C21" s="84"/>
      <c r="D21" s="84"/>
      <c r="E21" s="84"/>
      <c r="F21" s="83"/>
      <c r="G21" s="83"/>
      <c r="H21" s="83"/>
    </row>
    <row r="22" spans="2:8" ht="14.25">
      <c r="B22" s="70"/>
      <c r="C22" s="70"/>
      <c r="D22" s="70"/>
      <c r="E22" s="70"/>
      <c r="G22" s="70" t="s">
        <v>26</v>
      </c>
      <c r="H22" s="70" t="s">
        <v>26</v>
      </c>
    </row>
    <row r="23" spans="2:5" ht="14.25">
      <c r="B23" s="70"/>
      <c r="C23" s="70"/>
      <c r="D23" s="70"/>
      <c r="E23" s="70"/>
    </row>
    <row r="24" spans="2:5" ht="14.25">
      <c r="B24" s="70"/>
      <c r="C24" s="70"/>
      <c r="D24" s="70"/>
      <c r="E24" s="70"/>
    </row>
    <row r="25" spans="2:3" ht="14.25">
      <c r="B25" s="70"/>
      <c r="C25" s="70"/>
    </row>
  </sheetData>
  <printOptions/>
  <pageMargins left="0.58" right="0.2" top="1.14" bottom="0.98425196850393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M17"/>
  <sheetViews>
    <sheetView zoomScale="95" zoomScaleNormal="95" zoomScalePageLayoutView="0" workbookViewId="0" topLeftCell="A1">
      <pane xSplit="2" ySplit="4" topLeftCell="G5" activePane="bottomRight" state="frozen"/>
      <selection pane="topLeft" activeCell="A1" sqref="A1"/>
      <selection pane="topRight" activeCell="C1" sqref="C1"/>
      <selection pane="bottomLeft" activeCell="A5" sqref="A5"/>
      <selection pane="bottomRight" activeCell="H5" sqref="H5"/>
    </sheetView>
  </sheetViews>
  <sheetFormatPr defaultColWidth="9.140625" defaultRowHeight="15"/>
  <cols>
    <col min="1" max="1" width="8.00390625" style="8" bestFit="1" customWidth="1"/>
    <col min="2" max="2" width="24.57421875" style="1" customWidth="1"/>
    <col min="3" max="3" width="10.00390625" style="1" customWidth="1"/>
    <col min="4" max="4" width="14.57421875" style="1" customWidth="1"/>
    <col min="5" max="5" width="12.140625" style="1" customWidth="1"/>
    <col min="6" max="6" width="9.7109375" style="1" customWidth="1"/>
    <col min="7" max="7" width="11.57421875" style="1" customWidth="1"/>
    <col min="8" max="8" width="15.00390625" style="1" customWidth="1"/>
    <col min="9" max="9" width="12.00390625" style="1" customWidth="1"/>
    <col min="10" max="10" width="11.8515625" style="1" customWidth="1"/>
    <col min="11" max="11" width="12.28125" style="1" customWidth="1"/>
    <col min="12" max="12" width="14.8515625" style="1" customWidth="1"/>
    <col min="13" max="13" width="16.421875" style="1" customWidth="1"/>
    <col min="14" max="16384" width="9.140625" style="1" customWidth="1"/>
  </cols>
  <sheetData>
    <row r="1" spans="1:13" ht="25.5" customHeight="1">
      <c r="A1" s="14"/>
      <c r="B1" s="48"/>
      <c r="C1" s="48"/>
      <c r="D1" s="48"/>
      <c r="E1" s="48"/>
      <c r="F1" s="48"/>
      <c r="G1" s="48"/>
      <c r="H1" s="152"/>
      <c r="I1" s="152"/>
      <c r="J1" s="152"/>
      <c r="K1" s="152"/>
      <c r="L1" s="48"/>
      <c r="M1" s="15"/>
    </row>
    <row r="2" spans="1:13" ht="25.5" customHeight="1">
      <c r="A2" s="16" t="s">
        <v>9</v>
      </c>
      <c r="B2" s="49" t="s">
        <v>19</v>
      </c>
      <c r="C2" s="49" t="s">
        <v>10</v>
      </c>
      <c r="D2" s="49" t="s">
        <v>0</v>
      </c>
      <c r="E2" s="49" t="s">
        <v>1</v>
      </c>
      <c r="F2" s="49" t="s">
        <v>2</v>
      </c>
      <c r="G2" s="49" t="s">
        <v>3</v>
      </c>
      <c r="H2" s="153" t="s">
        <v>4</v>
      </c>
      <c r="I2" s="153"/>
      <c r="J2" s="153"/>
      <c r="K2" s="153"/>
      <c r="L2" s="59" t="s">
        <v>22</v>
      </c>
      <c r="M2" s="45" t="s">
        <v>24</v>
      </c>
    </row>
    <row r="3" spans="1:13" ht="25.5" customHeight="1">
      <c r="A3" s="17"/>
      <c r="B3" s="3"/>
      <c r="C3" s="3"/>
      <c r="D3" s="3"/>
      <c r="E3" s="3"/>
      <c r="F3" s="3"/>
      <c r="G3" s="3"/>
      <c r="H3" s="60"/>
      <c r="I3" s="60"/>
      <c r="J3" s="60"/>
      <c r="K3" s="60"/>
      <c r="L3" s="3"/>
      <c r="M3" s="19"/>
    </row>
    <row r="4" spans="1:13" ht="25.5" customHeight="1" thickBot="1">
      <c r="A4" s="22"/>
      <c r="B4" s="2"/>
      <c r="C4" s="2"/>
      <c r="D4" s="2"/>
      <c r="E4" s="2"/>
      <c r="F4" s="2"/>
      <c r="G4" s="2"/>
      <c r="H4" s="9" t="s">
        <v>5</v>
      </c>
      <c r="I4" s="9" t="s">
        <v>6</v>
      </c>
      <c r="J4" s="9" t="s">
        <v>7</v>
      </c>
      <c r="K4" s="9" t="s">
        <v>8</v>
      </c>
      <c r="L4" s="3"/>
      <c r="M4" s="19"/>
    </row>
    <row r="5" spans="1:13" ht="25.5" customHeight="1" thickBot="1">
      <c r="A5" s="23">
        <v>1</v>
      </c>
      <c r="B5" s="24" t="s">
        <v>36</v>
      </c>
      <c r="C5" s="25" t="s">
        <v>12</v>
      </c>
      <c r="D5" s="25" t="s">
        <v>12</v>
      </c>
      <c r="E5" s="25" t="s">
        <v>12</v>
      </c>
      <c r="F5" s="25" t="s">
        <v>12</v>
      </c>
      <c r="G5" s="25" t="s">
        <v>12</v>
      </c>
      <c r="H5" s="25" t="s">
        <v>12</v>
      </c>
      <c r="I5" s="25" t="s">
        <v>12</v>
      </c>
      <c r="J5" s="25" t="s">
        <v>12</v>
      </c>
      <c r="K5" s="25" t="s">
        <v>12</v>
      </c>
      <c r="L5" s="6" t="s">
        <v>12</v>
      </c>
      <c r="M5" s="19" t="s">
        <v>12</v>
      </c>
    </row>
    <row r="6" spans="1:13" ht="25.5" customHeight="1">
      <c r="A6" s="18"/>
      <c r="B6" s="7" t="s">
        <v>37</v>
      </c>
      <c r="C6" s="6" t="s">
        <v>12</v>
      </c>
      <c r="D6" s="25" t="s">
        <v>12</v>
      </c>
      <c r="E6" s="25" t="s">
        <v>12</v>
      </c>
      <c r="F6" s="25" t="s">
        <v>12</v>
      </c>
      <c r="G6" s="25" t="s">
        <v>12</v>
      </c>
      <c r="H6" s="25" t="s">
        <v>12</v>
      </c>
      <c r="I6" s="25" t="s">
        <v>12</v>
      </c>
      <c r="J6" s="25" t="s">
        <v>12</v>
      </c>
      <c r="K6" s="25" t="s">
        <v>12</v>
      </c>
      <c r="L6" s="6" t="s">
        <v>12</v>
      </c>
      <c r="M6" s="19" t="s">
        <v>12</v>
      </c>
    </row>
    <row r="7" spans="1:13" ht="25.5" customHeight="1">
      <c r="A7" s="18">
        <v>2</v>
      </c>
      <c r="B7" s="7" t="s">
        <v>38</v>
      </c>
      <c r="C7" s="37" t="s">
        <v>11</v>
      </c>
      <c r="D7" s="37" t="s">
        <v>11</v>
      </c>
      <c r="E7" s="37" t="s">
        <v>11</v>
      </c>
      <c r="F7" s="37" t="s">
        <v>11</v>
      </c>
      <c r="G7" s="37" t="s">
        <v>13</v>
      </c>
      <c r="H7" s="37" t="s">
        <v>11</v>
      </c>
      <c r="I7" s="37" t="s">
        <v>11</v>
      </c>
      <c r="J7" s="37" t="s">
        <v>11</v>
      </c>
      <c r="K7" s="37" t="s">
        <v>11</v>
      </c>
      <c r="L7" s="37" t="s">
        <v>11</v>
      </c>
      <c r="M7" s="19">
        <v>0</v>
      </c>
    </row>
    <row r="8" spans="1:13" ht="25.5" customHeight="1">
      <c r="A8" s="18"/>
      <c r="B8" s="7" t="s">
        <v>39</v>
      </c>
      <c r="C8" s="6">
        <v>0</v>
      </c>
      <c r="D8" s="6">
        <v>0</v>
      </c>
      <c r="E8" s="6">
        <v>0</v>
      </c>
      <c r="F8" s="37" t="s">
        <v>11</v>
      </c>
      <c r="G8" s="37" t="s">
        <v>13</v>
      </c>
      <c r="H8" s="37" t="s">
        <v>11</v>
      </c>
      <c r="I8" s="6">
        <v>0</v>
      </c>
      <c r="J8" s="6">
        <v>0</v>
      </c>
      <c r="K8" s="6">
        <v>0</v>
      </c>
      <c r="L8" s="6">
        <v>0</v>
      </c>
      <c r="M8" s="19">
        <v>0</v>
      </c>
    </row>
    <row r="9" spans="1:13" ht="25.5" customHeight="1">
      <c r="A9" s="18">
        <v>3</v>
      </c>
      <c r="B9" s="7" t="s">
        <v>38</v>
      </c>
      <c r="C9" s="6">
        <v>0</v>
      </c>
      <c r="D9" s="6">
        <v>0</v>
      </c>
      <c r="E9" s="6">
        <v>0</v>
      </c>
      <c r="F9" s="6">
        <v>0</v>
      </c>
      <c r="G9" s="6">
        <v>0</v>
      </c>
      <c r="H9" s="37" t="s">
        <v>11</v>
      </c>
      <c r="I9" s="6">
        <v>0</v>
      </c>
      <c r="J9" s="6">
        <v>0</v>
      </c>
      <c r="K9" s="37" t="s">
        <v>11</v>
      </c>
      <c r="L9" s="6">
        <v>0</v>
      </c>
      <c r="M9" s="19">
        <v>0</v>
      </c>
    </row>
    <row r="10" spans="1:13" ht="25.5" customHeight="1">
      <c r="A10" s="18"/>
      <c r="B10" s="7" t="s">
        <v>40</v>
      </c>
      <c r="C10" s="6">
        <v>0</v>
      </c>
      <c r="D10" s="6">
        <v>0</v>
      </c>
      <c r="E10" s="6">
        <v>0</v>
      </c>
      <c r="F10" s="6">
        <v>0</v>
      </c>
      <c r="G10" s="6">
        <v>0</v>
      </c>
      <c r="H10" s="6">
        <v>0</v>
      </c>
      <c r="I10" s="6">
        <v>0</v>
      </c>
      <c r="J10" s="6">
        <v>0</v>
      </c>
      <c r="K10" s="6">
        <v>0</v>
      </c>
      <c r="L10" s="6">
        <v>0</v>
      </c>
      <c r="M10" s="19">
        <v>0</v>
      </c>
    </row>
    <row r="11" spans="1:13" ht="25.5" customHeight="1">
      <c r="A11" s="18">
        <v>4</v>
      </c>
      <c r="B11" s="7" t="s">
        <v>38</v>
      </c>
      <c r="C11" s="6">
        <v>0</v>
      </c>
      <c r="D11" s="6">
        <v>0</v>
      </c>
      <c r="E11" s="6">
        <v>0</v>
      </c>
      <c r="F11" s="39" t="s">
        <v>21</v>
      </c>
      <c r="G11" s="6">
        <v>0</v>
      </c>
      <c r="H11" s="6" t="s">
        <v>46</v>
      </c>
      <c r="I11" s="6">
        <v>0</v>
      </c>
      <c r="J11" s="37" t="s">
        <v>11</v>
      </c>
      <c r="K11" s="37" t="s">
        <v>11</v>
      </c>
      <c r="L11" s="6">
        <v>0</v>
      </c>
      <c r="M11" s="19">
        <v>0</v>
      </c>
    </row>
    <row r="12" spans="1:13" ht="25.5" customHeight="1">
      <c r="A12" s="18"/>
      <c r="B12" s="7" t="s">
        <v>40</v>
      </c>
      <c r="C12" s="6">
        <v>0</v>
      </c>
      <c r="D12" s="6">
        <v>0</v>
      </c>
      <c r="E12" s="6">
        <v>0</v>
      </c>
      <c r="F12" s="39" t="s">
        <v>21</v>
      </c>
      <c r="G12" s="6">
        <v>0</v>
      </c>
      <c r="H12" s="6">
        <v>0</v>
      </c>
      <c r="I12" s="6">
        <v>0</v>
      </c>
      <c r="J12" s="6">
        <v>0</v>
      </c>
      <c r="K12" s="6">
        <v>0</v>
      </c>
      <c r="L12" s="6">
        <v>0</v>
      </c>
      <c r="M12" s="19">
        <v>0</v>
      </c>
    </row>
    <row r="13" spans="1:13" ht="25.5" customHeight="1">
      <c r="A13" s="18">
        <v>5</v>
      </c>
      <c r="B13" s="7" t="s">
        <v>38</v>
      </c>
      <c r="C13" s="37" t="s">
        <v>11</v>
      </c>
      <c r="D13" s="37" t="s">
        <v>11</v>
      </c>
      <c r="E13" s="37" t="s">
        <v>11</v>
      </c>
      <c r="F13" s="37" t="s">
        <v>11</v>
      </c>
      <c r="G13" s="37" t="s">
        <v>11</v>
      </c>
      <c r="H13" s="37" t="s">
        <v>11</v>
      </c>
      <c r="I13" s="37" t="s">
        <v>11</v>
      </c>
      <c r="J13" s="37" t="s">
        <v>11</v>
      </c>
      <c r="K13" s="37" t="s">
        <v>11</v>
      </c>
      <c r="L13" s="37" t="s">
        <v>11</v>
      </c>
      <c r="M13" s="19" t="s">
        <v>12</v>
      </c>
    </row>
    <row r="14" spans="1:13" ht="25.5" customHeight="1" thickBot="1">
      <c r="A14" s="20"/>
      <c r="B14" s="27" t="s">
        <v>40</v>
      </c>
      <c r="C14" s="21">
        <v>0</v>
      </c>
      <c r="D14" s="21">
        <v>0</v>
      </c>
      <c r="E14" s="21">
        <v>0</v>
      </c>
      <c r="F14" s="40" t="s">
        <v>11</v>
      </c>
      <c r="G14" s="40" t="s">
        <v>13</v>
      </c>
      <c r="H14" s="40" t="s">
        <v>11</v>
      </c>
      <c r="I14" s="21">
        <v>0</v>
      </c>
      <c r="J14" s="21">
        <v>0</v>
      </c>
      <c r="K14" s="21">
        <v>0</v>
      </c>
      <c r="L14" s="21">
        <v>0</v>
      </c>
      <c r="M14" s="36">
        <v>0</v>
      </c>
    </row>
    <row r="15" spans="1:10" ht="25.5" customHeight="1">
      <c r="A15" s="26">
        <v>6</v>
      </c>
      <c r="B15" s="7" t="s">
        <v>38</v>
      </c>
      <c r="C15" s="37" t="s">
        <v>11</v>
      </c>
      <c r="D15" s="37" t="s">
        <v>11</v>
      </c>
      <c r="E15" s="37" t="s">
        <v>11</v>
      </c>
      <c r="F15" s="37"/>
      <c r="G15" s="37"/>
      <c r="H15" s="37"/>
      <c r="I15" s="37"/>
      <c r="J15" s="37"/>
    </row>
    <row r="16" spans="1:10" ht="25.5" customHeight="1" thickBot="1">
      <c r="A16" s="11"/>
      <c r="B16" s="27" t="s">
        <v>40</v>
      </c>
      <c r="C16" s="21" t="s">
        <v>12</v>
      </c>
      <c r="D16" s="21" t="s">
        <v>12</v>
      </c>
      <c r="E16" s="21" t="s">
        <v>12</v>
      </c>
      <c r="F16" s="40"/>
      <c r="G16" s="40"/>
      <c r="H16" s="40"/>
      <c r="I16" s="40"/>
      <c r="J16" s="40"/>
    </row>
    <row r="17" spans="1:2" ht="25.5" customHeight="1">
      <c r="A17" s="65" t="s">
        <v>41</v>
      </c>
      <c r="B17" s="1" t="s">
        <v>42</v>
      </c>
    </row>
    <row r="18" ht="25.5" customHeight="1"/>
    <row r="19" ht="25.5" customHeight="1"/>
    <row r="20" ht="25.5" customHeight="1"/>
    <row r="21" ht="25.5" customHeight="1"/>
    <row r="22" ht="25.5" customHeight="1"/>
    <row r="23" ht="25.5" customHeight="1"/>
    <row r="24" ht="25.5" customHeight="1"/>
    <row r="25" ht="25.5" customHeight="1"/>
  </sheetData>
  <sheetProtection/>
  <mergeCells count="2">
    <mergeCell ref="H1:K1"/>
    <mergeCell ref="H2:K2"/>
  </mergeCells>
  <printOptions/>
  <pageMargins left="0.47" right="0.27" top="1" bottom="0.34" header="0.3" footer="0.24"/>
  <pageSetup horizontalDpi="300" verticalDpi="300" orientation="landscape" paperSize="9" scale="80" r:id="rId3"/>
  <headerFooter alignWithMargins="0">
    <oddHeader xml:space="preserve">&amp;C&amp;"-,Bold"&amp;14
Dự toán chi phí của Luật tiếp cận thông tin </oddHeader>
  </headerFooter>
  <legacyDrawing r:id="rId2"/>
</worksheet>
</file>

<file path=xl/worksheets/sheet5.xml><?xml version="1.0" encoding="utf-8"?>
<worksheet xmlns="http://schemas.openxmlformats.org/spreadsheetml/2006/main" xmlns:r="http://schemas.openxmlformats.org/officeDocument/2006/relationships">
  <dimension ref="A1:K18"/>
  <sheetViews>
    <sheetView zoomScale="95" zoomScaleNormal="9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K2" sqref="K2"/>
    </sheetView>
  </sheetViews>
  <sheetFormatPr defaultColWidth="9.140625" defaultRowHeight="15"/>
  <cols>
    <col min="1" max="1" width="7.421875" style="1" bestFit="1" customWidth="1"/>
    <col min="2" max="2" width="20.140625" style="1" customWidth="1"/>
    <col min="3" max="3" width="14.28125" style="1" customWidth="1"/>
    <col min="4" max="4" width="13.00390625" style="1" customWidth="1"/>
    <col min="5" max="5" width="17.8515625" style="1" customWidth="1"/>
    <col min="6" max="6" width="11.28125" style="1" customWidth="1"/>
    <col min="7" max="7" width="12.421875" style="1" customWidth="1"/>
    <col min="8" max="8" width="13.28125" style="1" customWidth="1"/>
    <col min="9" max="9" width="16.140625" style="1" customWidth="1"/>
    <col min="10" max="10" width="12.8515625" style="1" customWidth="1"/>
    <col min="11" max="16384" width="9.140625" style="1" customWidth="1"/>
  </cols>
  <sheetData>
    <row r="1" spans="1:10" s="32" customFormat="1" ht="17.25" customHeight="1">
      <c r="A1" s="29"/>
      <c r="B1" s="30"/>
      <c r="C1" s="30"/>
      <c r="D1" s="31"/>
      <c r="E1" s="31"/>
      <c r="F1" s="30"/>
      <c r="G1" s="31"/>
      <c r="H1" s="31"/>
      <c r="I1" s="31"/>
      <c r="J1" s="41"/>
    </row>
    <row r="2" spans="1:10" s="28" customFormat="1" ht="51" customHeight="1">
      <c r="A2" s="34" t="s">
        <v>9</v>
      </c>
      <c r="B2" s="10" t="s">
        <v>20</v>
      </c>
      <c r="C2" s="10" t="s">
        <v>55</v>
      </c>
      <c r="D2" s="35" t="s">
        <v>14</v>
      </c>
      <c r="E2" s="35" t="s">
        <v>29</v>
      </c>
      <c r="F2" s="10" t="s">
        <v>15</v>
      </c>
      <c r="G2" s="35" t="s">
        <v>16</v>
      </c>
      <c r="H2" s="35" t="s">
        <v>18</v>
      </c>
      <c r="I2" s="35" t="s">
        <v>56</v>
      </c>
      <c r="J2" s="42" t="s">
        <v>17</v>
      </c>
    </row>
    <row r="3" spans="1:10" ht="23.25" customHeight="1">
      <c r="A3" s="33">
        <v>1</v>
      </c>
      <c r="B3" s="5" t="s">
        <v>52</v>
      </c>
      <c r="C3" s="4"/>
      <c r="D3" s="4"/>
      <c r="E3" s="4"/>
      <c r="F3" s="4"/>
      <c r="G3" s="4"/>
      <c r="H3" s="4"/>
      <c r="I3" s="5"/>
      <c r="J3" s="43"/>
    </row>
    <row r="4" spans="1:10" ht="23.25" customHeight="1">
      <c r="A4" s="18"/>
      <c r="B4" s="7" t="s">
        <v>40</v>
      </c>
      <c r="C4" s="6"/>
      <c r="D4" s="6"/>
      <c r="E4" s="6"/>
      <c r="F4" s="6"/>
      <c r="G4" s="6"/>
      <c r="H4" s="6"/>
      <c r="I4" s="7"/>
      <c r="J4" s="44"/>
    </row>
    <row r="5" spans="1:10" ht="23.25" customHeight="1">
      <c r="A5" s="18">
        <v>2</v>
      </c>
      <c r="B5" s="7" t="s">
        <v>38</v>
      </c>
      <c r="C5" s="6" t="s">
        <v>12</v>
      </c>
      <c r="D5" s="6">
        <v>0</v>
      </c>
      <c r="E5" s="6" t="s">
        <v>12</v>
      </c>
      <c r="F5" s="6" t="s">
        <v>12</v>
      </c>
      <c r="G5" s="6" t="s">
        <v>13</v>
      </c>
      <c r="H5" s="6" t="s">
        <v>12</v>
      </c>
      <c r="I5" s="6" t="s">
        <v>12</v>
      </c>
      <c r="J5" s="19" t="s">
        <v>12</v>
      </c>
    </row>
    <row r="6" spans="1:10" ht="23.25" customHeight="1">
      <c r="A6" s="18"/>
      <c r="B6" s="7" t="s">
        <v>40</v>
      </c>
      <c r="C6" s="6" t="s">
        <v>12</v>
      </c>
      <c r="D6" s="6" t="s">
        <v>12</v>
      </c>
      <c r="E6" s="37" t="s">
        <v>11</v>
      </c>
      <c r="F6" s="6" t="s">
        <v>12</v>
      </c>
      <c r="G6" s="37" t="s">
        <v>11</v>
      </c>
      <c r="H6" s="6" t="s">
        <v>12</v>
      </c>
      <c r="I6" s="6" t="s">
        <v>12</v>
      </c>
      <c r="J6" s="38" t="s">
        <v>11</v>
      </c>
    </row>
    <row r="7" spans="1:10" ht="23.25" customHeight="1">
      <c r="A7" s="18">
        <v>3</v>
      </c>
      <c r="B7" s="7" t="s">
        <v>50</v>
      </c>
      <c r="C7" s="6">
        <v>0</v>
      </c>
      <c r="D7" s="6">
        <v>0</v>
      </c>
      <c r="E7" s="6">
        <v>0</v>
      </c>
      <c r="F7" s="6">
        <v>0</v>
      </c>
      <c r="G7" s="6">
        <v>0</v>
      </c>
      <c r="H7" s="6">
        <v>0</v>
      </c>
      <c r="I7" s="6">
        <v>0</v>
      </c>
      <c r="J7" s="19">
        <v>0</v>
      </c>
    </row>
    <row r="8" spans="1:10" ht="23.25" customHeight="1">
      <c r="A8" s="18"/>
      <c r="B8" s="7" t="s">
        <v>51</v>
      </c>
      <c r="C8" s="6">
        <v>0</v>
      </c>
      <c r="D8" s="6">
        <v>0</v>
      </c>
      <c r="E8" s="6">
        <v>0</v>
      </c>
      <c r="F8" s="6">
        <v>0</v>
      </c>
      <c r="G8" s="6">
        <v>0</v>
      </c>
      <c r="H8" s="6">
        <v>0</v>
      </c>
      <c r="I8" s="6">
        <v>0</v>
      </c>
      <c r="J8" s="19">
        <v>0</v>
      </c>
    </row>
    <row r="9" spans="1:10" ht="23.25" customHeight="1">
      <c r="A9" s="18" t="s">
        <v>54</v>
      </c>
      <c r="B9" s="7" t="s">
        <v>38</v>
      </c>
      <c r="C9" s="6" t="s">
        <v>12</v>
      </c>
      <c r="D9" s="6">
        <v>0</v>
      </c>
      <c r="E9" s="6" t="s">
        <v>12</v>
      </c>
      <c r="F9" s="6" t="s">
        <v>12</v>
      </c>
      <c r="G9" s="6" t="s">
        <v>12</v>
      </c>
      <c r="H9" s="6" t="s">
        <v>12</v>
      </c>
      <c r="I9" s="6" t="s">
        <v>12</v>
      </c>
      <c r="J9" s="19" t="s">
        <v>12</v>
      </c>
    </row>
    <row r="10" spans="1:10" ht="23.25" customHeight="1">
      <c r="A10" s="18"/>
      <c r="B10" s="7" t="s">
        <v>40</v>
      </c>
      <c r="C10" s="6" t="s">
        <v>23</v>
      </c>
      <c r="D10" s="6" t="s">
        <v>23</v>
      </c>
      <c r="E10" s="6" t="s">
        <v>23</v>
      </c>
      <c r="F10" s="6" t="s">
        <v>23</v>
      </c>
      <c r="G10" s="6" t="s">
        <v>23</v>
      </c>
      <c r="H10" s="6" t="s">
        <v>23</v>
      </c>
      <c r="I10" s="6" t="s">
        <v>23</v>
      </c>
      <c r="J10" s="19" t="s">
        <v>23</v>
      </c>
    </row>
    <row r="11" spans="1:10" ht="23.25" customHeight="1">
      <c r="A11" s="18">
        <v>4</v>
      </c>
      <c r="B11" s="7" t="s">
        <v>38</v>
      </c>
      <c r="C11" s="6" t="s">
        <v>12</v>
      </c>
      <c r="D11" s="6">
        <v>0</v>
      </c>
      <c r="E11" s="6" t="s">
        <v>12</v>
      </c>
      <c r="F11" s="6" t="s">
        <v>12</v>
      </c>
      <c r="G11" s="6" t="s">
        <v>12</v>
      </c>
      <c r="H11" s="6" t="s">
        <v>12</v>
      </c>
      <c r="I11" s="6" t="s">
        <v>12</v>
      </c>
      <c r="J11" s="19" t="s">
        <v>12</v>
      </c>
    </row>
    <row r="12" spans="1:10" ht="23.25" customHeight="1">
      <c r="A12" s="18"/>
      <c r="B12" s="7" t="s">
        <v>40</v>
      </c>
      <c r="C12" s="6" t="s">
        <v>12</v>
      </c>
      <c r="D12" s="6" t="s">
        <v>23</v>
      </c>
      <c r="E12" s="6" t="s">
        <v>23</v>
      </c>
      <c r="F12" s="6" t="s">
        <v>23</v>
      </c>
      <c r="G12" s="6" t="s">
        <v>23</v>
      </c>
      <c r="H12" s="6" t="s">
        <v>23</v>
      </c>
      <c r="I12" s="6" t="s">
        <v>23</v>
      </c>
      <c r="J12" s="19" t="s">
        <v>23</v>
      </c>
    </row>
    <row r="13" spans="1:10" ht="23.25" customHeight="1">
      <c r="A13" s="18" t="s">
        <v>53</v>
      </c>
      <c r="B13" s="7" t="s">
        <v>38</v>
      </c>
      <c r="C13" s="6" t="s">
        <v>12</v>
      </c>
      <c r="D13" s="6">
        <v>0</v>
      </c>
      <c r="E13" s="6" t="s">
        <v>12</v>
      </c>
      <c r="F13" s="6" t="s">
        <v>12</v>
      </c>
      <c r="G13" s="6" t="s">
        <v>12</v>
      </c>
      <c r="H13" s="6" t="s">
        <v>12</v>
      </c>
      <c r="I13" s="6" t="s">
        <v>12</v>
      </c>
      <c r="J13" s="19" t="s">
        <v>12</v>
      </c>
    </row>
    <row r="14" spans="1:10" ht="23.25" customHeight="1">
      <c r="A14" s="18"/>
      <c r="B14" s="7" t="s">
        <v>40</v>
      </c>
      <c r="C14" s="6" t="s">
        <v>12</v>
      </c>
      <c r="D14" s="6" t="s">
        <v>23</v>
      </c>
      <c r="E14" s="6" t="s">
        <v>23</v>
      </c>
      <c r="F14" s="6" t="s">
        <v>23</v>
      </c>
      <c r="G14" s="6" t="s">
        <v>23</v>
      </c>
      <c r="H14" s="6" t="s">
        <v>23</v>
      </c>
      <c r="I14" s="6" t="s">
        <v>23</v>
      </c>
      <c r="J14" s="19" t="s">
        <v>23</v>
      </c>
    </row>
    <row r="15" spans="1:10" ht="23.25" customHeight="1">
      <c r="A15" s="18">
        <v>5</v>
      </c>
      <c r="B15" s="7" t="s">
        <v>38</v>
      </c>
      <c r="C15" s="6" t="s">
        <v>12</v>
      </c>
      <c r="D15" s="6" t="s">
        <v>12</v>
      </c>
      <c r="E15" s="6" t="s">
        <v>12</v>
      </c>
      <c r="F15" s="6" t="s">
        <v>12</v>
      </c>
      <c r="G15" s="6" t="s">
        <v>12</v>
      </c>
      <c r="H15" s="6" t="s">
        <v>12</v>
      </c>
      <c r="I15" s="6" t="s">
        <v>12</v>
      </c>
      <c r="J15" s="19" t="s">
        <v>12</v>
      </c>
    </row>
    <row r="16" spans="1:11" ht="23.25" customHeight="1" thickBot="1">
      <c r="A16" s="20"/>
      <c r="B16" s="27" t="s">
        <v>40</v>
      </c>
      <c r="C16" s="21" t="s">
        <v>12</v>
      </c>
      <c r="D16" s="21" t="s">
        <v>12</v>
      </c>
      <c r="E16" s="21" t="s">
        <v>12</v>
      </c>
      <c r="F16" s="21" t="s">
        <v>12</v>
      </c>
      <c r="G16" s="21" t="s">
        <v>12</v>
      </c>
      <c r="H16" s="21" t="s">
        <v>12</v>
      </c>
      <c r="I16" s="21" t="s">
        <v>12</v>
      </c>
      <c r="J16" s="36" t="s">
        <v>12</v>
      </c>
      <c r="K16" s="1" t="s">
        <v>25</v>
      </c>
    </row>
    <row r="17" spans="1:7" ht="23.25" customHeight="1">
      <c r="A17" s="26" t="s">
        <v>41</v>
      </c>
      <c r="B17" s="12" t="s">
        <v>43</v>
      </c>
      <c r="C17" s="13" t="s">
        <v>12</v>
      </c>
      <c r="D17" s="13"/>
      <c r="E17" s="13"/>
      <c r="F17" s="13"/>
      <c r="G17" s="13"/>
    </row>
    <row r="18" spans="1:7" ht="23.25" customHeight="1">
      <c r="A18" s="11"/>
      <c r="B18" s="12" t="s">
        <v>44</v>
      </c>
      <c r="C18" s="13" t="s">
        <v>11</v>
      </c>
      <c r="D18" s="13"/>
      <c r="E18" s="13"/>
      <c r="F18" s="13"/>
      <c r="G18" s="13"/>
    </row>
    <row r="19" ht="23.25" customHeight="1"/>
    <row r="20" ht="23.25" customHeight="1"/>
    <row r="21" ht="23.25" customHeight="1"/>
  </sheetData>
  <sheetProtection/>
  <printOptions/>
  <pageMargins left="0.46" right="0.28" top="0.72" bottom="0.75" header="0.3" footer="0.3"/>
  <pageSetup horizontalDpi="300" verticalDpi="300" orientation="landscape" paperSize="9" r:id="rId1"/>
  <headerFooter alignWithMargins="0">
    <oddHeader>&amp;C
Dự toán lợi ích của Luật tiếp cận thông tin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PVo</dc:creator>
  <cp:keywords/>
  <dc:description/>
  <cp:lastModifiedBy>User</cp:lastModifiedBy>
  <cp:lastPrinted>2010-10-15T01:31:46Z</cp:lastPrinted>
  <dcterms:created xsi:type="dcterms:W3CDTF">2009-06-24T09:07:18Z</dcterms:created>
  <dcterms:modified xsi:type="dcterms:W3CDTF">2010-10-15T01:31:48Z</dcterms:modified>
  <cp:category/>
  <cp:version/>
  <cp:contentType/>
  <cp:contentStatus/>
</cp:coreProperties>
</file>